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ony Hays\Aircraft Design\Spreadsheets\Drag Map\"/>
    </mc:Choice>
  </mc:AlternateContent>
  <bookViews>
    <workbookView xWindow="23295" yWindow="105" windowWidth="23145" windowHeight="12675"/>
  </bookViews>
  <sheets>
    <sheet name="HS Drag Map " sheetId="1" r:id="rId1"/>
    <sheet name="Wing Characteristics" sheetId="4" r:id="rId2"/>
    <sheet name="LS Polars" sheetId="3" r:id="rId3"/>
  </sheets>
  <definedNames>
    <definedName name="AR">'HS Drag Map '!$B$13</definedName>
    <definedName name="CD0">'HS Drag Map '!$B$12</definedName>
    <definedName name="CDflaps15">'LS Polars'!$B$9</definedName>
    <definedName name="CDflaps25">'LS Polars'!$B$10</definedName>
    <definedName name="CDflaps50">'LS Polars'!$B$11</definedName>
    <definedName name="CDslats">'LS Polars'!$B$8</definedName>
    <definedName name="e">'HS Drag Map '!$B$14</definedName>
    <definedName name="Ka">'HS Drag Map '!$B$21</definedName>
    <definedName name="lambda">'HS Drag Map '!$B$16</definedName>
    <definedName name="lambda1o4c">'HS Drag Map '!$B$17</definedName>
    <definedName name="lambdaco2">'HS Drag Map '!$B$20</definedName>
    <definedName name="MDDDiff">'HS Drag Map '!$B$11</definedName>
    <definedName name="toc">'HS Drag Map '!$B$15</definedName>
  </definedNames>
  <calcPr calcId="152511"/>
</workbook>
</file>

<file path=xl/calcChain.xml><?xml version="1.0" encoding="utf-8"?>
<calcChain xmlns="http://schemas.openxmlformats.org/spreadsheetml/2006/main">
  <c r="B18" i="1" l="1"/>
  <c r="B20" i="1" s="1"/>
  <c r="C40" i="1" l="1"/>
  <c r="C56" i="1" s="1"/>
  <c r="C32" i="1"/>
  <c r="C100" i="1" s="1"/>
  <c r="C29" i="1"/>
  <c r="C39" i="1"/>
  <c r="C31" i="1"/>
  <c r="C27" i="1"/>
  <c r="C95" i="1" s="1"/>
  <c r="C38" i="1"/>
  <c r="C30" i="1"/>
  <c r="C37" i="1"/>
  <c r="C36" i="1"/>
  <c r="C104" i="1" s="1"/>
  <c r="C28" i="1"/>
  <c r="C35" i="1"/>
  <c r="C51" i="1" s="1"/>
  <c r="C34" i="1"/>
  <c r="C41" i="1"/>
  <c r="C57" i="1" s="1"/>
  <c r="C33" i="1"/>
  <c r="C71" i="1"/>
  <c r="C99" i="1"/>
  <c r="B19" i="1"/>
  <c r="C82" i="1" l="1"/>
  <c r="C48" i="1"/>
  <c r="L48" i="1" s="1"/>
  <c r="C64" i="1"/>
  <c r="E64" i="1" s="1"/>
  <c r="E82" i="1" s="1"/>
  <c r="E32" i="1" s="1"/>
  <c r="E100" i="1" s="1"/>
  <c r="C98" i="1"/>
  <c r="C80" i="1"/>
  <c r="C62" i="1"/>
  <c r="C46" i="1"/>
  <c r="D71" i="1"/>
  <c r="C50" i="1"/>
  <c r="C102" i="1"/>
  <c r="C84" i="1"/>
  <c r="C66" i="1"/>
  <c r="C52" i="1"/>
  <c r="Y52" i="1" s="1"/>
  <c r="C68" i="1"/>
  <c r="K51" i="1"/>
  <c r="S51" i="1"/>
  <c r="AA51" i="1"/>
  <c r="D51" i="1"/>
  <c r="L51" i="1"/>
  <c r="T51" i="1"/>
  <c r="M51" i="1"/>
  <c r="F51" i="1"/>
  <c r="N51" i="1"/>
  <c r="V51" i="1"/>
  <c r="R51" i="1"/>
  <c r="G51" i="1"/>
  <c r="O51" i="1"/>
  <c r="W51" i="1"/>
  <c r="J51" i="1"/>
  <c r="H51" i="1"/>
  <c r="P51" i="1"/>
  <c r="X51" i="1"/>
  <c r="Z51" i="1"/>
  <c r="E51" i="1"/>
  <c r="I51" i="1"/>
  <c r="Q51" i="1"/>
  <c r="Y51" i="1"/>
  <c r="U51" i="1"/>
  <c r="C86" i="1"/>
  <c r="Y57" i="1"/>
  <c r="Q57" i="1"/>
  <c r="I57" i="1"/>
  <c r="W57" i="1"/>
  <c r="N57" i="1"/>
  <c r="E57" i="1"/>
  <c r="AA57" i="1"/>
  <c r="V57" i="1"/>
  <c r="M57" i="1"/>
  <c r="D57" i="1"/>
  <c r="R57" i="1"/>
  <c r="U57" i="1"/>
  <c r="L57" i="1"/>
  <c r="T57" i="1"/>
  <c r="K57" i="1"/>
  <c r="H57" i="1"/>
  <c r="AB57" i="1"/>
  <c r="S57" i="1"/>
  <c r="J57" i="1"/>
  <c r="F57" i="1"/>
  <c r="P57" i="1"/>
  <c r="X57" i="1"/>
  <c r="Z57" i="1"/>
  <c r="O57" i="1"/>
  <c r="G57" i="1"/>
  <c r="Z56" i="1"/>
  <c r="R56" i="1"/>
  <c r="J56" i="1"/>
  <c r="U56" i="1"/>
  <c r="L56" i="1"/>
  <c r="O56" i="1"/>
  <c r="T56" i="1"/>
  <c r="K56" i="1"/>
  <c r="AB56" i="1"/>
  <c r="S56" i="1"/>
  <c r="I56" i="1"/>
  <c r="F56" i="1"/>
  <c r="AA56" i="1"/>
  <c r="Q56" i="1"/>
  <c r="H56" i="1"/>
  <c r="Y56" i="1"/>
  <c r="P56" i="1"/>
  <c r="G56" i="1"/>
  <c r="X56" i="1"/>
  <c r="W56" i="1"/>
  <c r="E56" i="1"/>
  <c r="V56" i="1"/>
  <c r="M56" i="1"/>
  <c r="N56" i="1"/>
  <c r="D56" i="1"/>
  <c r="C72" i="1"/>
  <c r="C90" i="1"/>
  <c r="C108" i="1"/>
  <c r="C70" i="1"/>
  <c r="C54" i="1"/>
  <c r="C88" i="1"/>
  <c r="C106" i="1"/>
  <c r="C91" i="1"/>
  <c r="C73" i="1"/>
  <c r="C109" i="1"/>
  <c r="C78" i="1"/>
  <c r="C44" i="1"/>
  <c r="C96" i="1"/>
  <c r="C60" i="1"/>
  <c r="C105" i="1"/>
  <c r="C87" i="1"/>
  <c r="C53" i="1"/>
  <c r="C69" i="1"/>
  <c r="C89" i="1"/>
  <c r="C55" i="1"/>
  <c r="C107" i="1"/>
  <c r="C79" i="1"/>
  <c r="C45" i="1"/>
  <c r="C61" i="1"/>
  <c r="C97" i="1"/>
  <c r="C103" i="1"/>
  <c r="C67" i="1"/>
  <c r="C85" i="1"/>
  <c r="C59" i="1"/>
  <c r="C77" i="1"/>
  <c r="C43" i="1"/>
  <c r="C81" i="1"/>
  <c r="C63" i="1"/>
  <c r="C47" i="1"/>
  <c r="C101" i="1"/>
  <c r="C65" i="1"/>
  <c r="C83" i="1"/>
  <c r="C49" i="1"/>
  <c r="X48" i="1" l="1"/>
  <c r="J48" i="1"/>
  <c r="J64" i="1" s="1"/>
  <c r="J82" i="1" s="1"/>
  <c r="J32" i="1" s="1"/>
  <c r="J100" i="1" s="1"/>
  <c r="W48" i="1"/>
  <c r="W64" i="1" s="1"/>
  <c r="W82" i="1" s="1"/>
  <c r="W32" i="1" s="1"/>
  <c r="W100" i="1" s="1"/>
  <c r="D48" i="1"/>
  <c r="D64" i="1" s="1"/>
  <c r="D82" i="1" s="1"/>
  <c r="D32" i="1" s="1"/>
  <c r="D100" i="1" s="1"/>
  <c r="R48" i="1"/>
  <c r="G48" i="1"/>
  <c r="O48" i="1"/>
  <c r="O64" i="1" s="1"/>
  <c r="O82" i="1" s="1"/>
  <c r="O32" i="1" s="1"/>
  <c r="O100" i="1" s="1"/>
  <c r="Y48" i="1"/>
  <c r="Z48" i="1"/>
  <c r="Z64" i="1" s="1"/>
  <c r="Z82" i="1" s="1"/>
  <c r="Z32" i="1" s="1"/>
  <c r="Z100" i="1" s="1"/>
  <c r="M48" i="1"/>
  <c r="N48" i="1"/>
  <c r="N64" i="1" s="1"/>
  <c r="N82" i="1" s="1"/>
  <c r="N32" i="1" s="1"/>
  <c r="N100" i="1" s="1"/>
  <c r="F48" i="1"/>
  <c r="F64" i="1" s="1"/>
  <c r="F82" i="1" s="1"/>
  <c r="F32" i="1" s="1"/>
  <c r="F100" i="1" s="1"/>
  <c r="AA48" i="1"/>
  <c r="Q48" i="1"/>
  <c r="U48" i="1"/>
  <c r="U64" i="1" s="1"/>
  <c r="U82" i="1" s="1"/>
  <c r="U32" i="1" s="1"/>
  <c r="U100" i="1" s="1"/>
  <c r="E48" i="1"/>
  <c r="I48" i="1"/>
  <c r="I64" i="1" s="1"/>
  <c r="I82" i="1" s="1"/>
  <c r="I32" i="1" s="1"/>
  <c r="I100" i="1" s="1"/>
  <c r="P48" i="1"/>
  <c r="P64" i="1" s="1"/>
  <c r="P82" i="1" s="1"/>
  <c r="P32" i="1" s="1"/>
  <c r="P100" i="1" s="1"/>
  <c r="H48" i="1"/>
  <c r="AB48" i="1"/>
  <c r="S48" i="1"/>
  <c r="K48" i="1"/>
  <c r="V48" i="1"/>
  <c r="V64" i="1" s="1"/>
  <c r="V82" i="1" s="1"/>
  <c r="V32" i="1" s="1"/>
  <c r="V100" i="1" s="1"/>
  <c r="T48" i="1"/>
  <c r="M64" i="1"/>
  <c r="M82" i="1" s="1"/>
  <c r="M32" i="1" s="1"/>
  <c r="M100" i="1" s="1"/>
  <c r="X64" i="1"/>
  <c r="X82" i="1" s="1"/>
  <c r="X32" i="1" s="1"/>
  <c r="X100" i="1" s="1"/>
  <c r="K64" i="1"/>
  <c r="K82" i="1" s="1"/>
  <c r="K32" i="1" s="1"/>
  <c r="K100" i="1" s="1"/>
  <c r="G64" i="1"/>
  <c r="G82" i="1" s="1"/>
  <c r="G32" i="1" s="1"/>
  <c r="G100" i="1" s="1"/>
  <c r="Y64" i="1"/>
  <c r="Y82" i="1" s="1"/>
  <c r="Y32" i="1" s="1"/>
  <c r="Y100" i="1" s="1"/>
  <c r="AA64" i="1"/>
  <c r="AA82" i="1" s="1"/>
  <c r="AA32" i="1" s="1"/>
  <c r="AA100" i="1" s="1"/>
  <c r="R64" i="1"/>
  <c r="R82" i="1" s="1"/>
  <c r="R32" i="1" s="1"/>
  <c r="R100" i="1" s="1"/>
  <c r="Q64" i="1"/>
  <c r="Q82" i="1" s="1"/>
  <c r="Q32" i="1" s="1"/>
  <c r="Q100" i="1" s="1"/>
  <c r="H64" i="1"/>
  <c r="H82" i="1" s="1"/>
  <c r="H32" i="1" s="1"/>
  <c r="H100" i="1" s="1"/>
  <c r="AB64" i="1"/>
  <c r="AB82" i="1" s="1"/>
  <c r="AB32" i="1" s="1"/>
  <c r="AB100" i="1" s="1"/>
  <c r="S64" i="1"/>
  <c r="S82" i="1" s="1"/>
  <c r="S32" i="1" s="1"/>
  <c r="S100" i="1" s="1"/>
  <c r="T64" i="1"/>
  <c r="T82" i="1" s="1"/>
  <c r="T32" i="1" s="1"/>
  <c r="T100" i="1" s="1"/>
  <c r="L64" i="1"/>
  <c r="L82" i="1" s="1"/>
  <c r="L32" i="1" s="1"/>
  <c r="L100" i="1" s="1"/>
  <c r="X46" i="1"/>
  <c r="X62" i="1" s="1"/>
  <c r="X80" i="1" s="1"/>
  <c r="X30" i="1" s="1"/>
  <c r="X98" i="1" s="1"/>
  <c r="I46" i="1"/>
  <c r="I62" i="1" s="1"/>
  <c r="I80" i="1" s="1"/>
  <c r="I30" i="1" s="1"/>
  <c r="I98" i="1" s="1"/>
  <c r="U46" i="1"/>
  <c r="U62" i="1" s="1"/>
  <c r="U80" i="1" s="1"/>
  <c r="U30" i="1" s="1"/>
  <c r="U98" i="1" s="1"/>
  <c r="O46" i="1"/>
  <c r="O62" i="1" s="1"/>
  <c r="O80" i="1" s="1"/>
  <c r="O30" i="1" s="1"/>
  <c r="O98" i="1" s="1"/>
  <c r="N46" i="1"/>
  <c r="N62" i="1" s="1"/>
  <c r="N80" i="1" s="1"/>
  <c r="N30" i="1" s="1"/>
  <c r="N98" i="1" s="1"/>
  <c r="P46" i="1"/>
  <c r="P62" i="1" s="1"/>
  <c r="P80" i="1" s="1"/>
  <c r="P30" i="1" s="1"/>
  <c r="P98" i="1" s="1"/>
  <c r="Q46" i="1"/>
  <c r="Q62" i="1" s="1"/>
  <c r="Q80" i="1" s="1"/>
  <c r="Q30" i="1" s="1"/>
  <c r="Q98" i="1" s="1"/>
  <c r="F46" i="1"/>
  <c r="F62" i="1" s="1"/>
  <c r="F80" i="1" s="1"/>
  <c r="F30" i="1" s="1"/>
  <c r="F98" i="1" s="1"/>
  <c r="W46" i="1"/>
  <c r="W62" i="1" s="1"/>
  <c r="W80" i="1" s="1"/>
  <c r="W30" i="1" s="1"/>
  <c r="W98" i="1" s="1"/>
  <c r="J46" i="1"/>
  <c r="J62" i="1" s="1"/>
  <c r="J80" i="1" s="1"/>
  <c r="J30" i="1" s="1"/>
  <c r="J98" i="1" s="1"/>
  <c r="Y46" i="1"/>
  <c r="Y62" i="1" s="1"/>
  <c r="Y80" i="1" s="1"/>
  <c r="Y30" i="1" s="1"/>
  <c r="Y98" i="1" s="1"/>
  <c r="D46" i="1"/>
  <c r="AB46" i="1"/>
  <c r="AB62" i="1" s="1"/>
  <c r="AB80" i="1" s="1"/>
  <c r="AB30" i="1" s="1"/>
  <c r="AB98" i="1" s="1"/>
  <c r="Z46" i="1"/>
  <c r="Z62" i="1" s="1"/>
  <c r="Z80" i="1" s="1"/>
  <c r="Z30" i="1" s="1"/>
  <c r="Z98" i="1" s="1"/>
  <c r="V46" i="1"/>
  <c r="V62" i="1" s="1"/>
  <c r="V80" i="1" s="1"/>
  <c r="V30" i="1" s="1"/>
  <c r="V98" i="1" s="1"/>
  <c r="R46" i="1"/>
  <c r="R62" i="1" s="1"/>
  <c r="R80" i="1" s="1"/>
  <c r="R30" i="1" s="1"/>
  <c r="R98" i="1" s="1"/>
  <c r="K46" i="1"/>
  <c r="K62" i="1" s="1"/>
  <c r="K80" i="1" s="1"/>
  <c r="K30" i="1" s="1"/>
  <c r="K98" i="1" s="1"/>
  <c r="AA46" i="1"/>
  <c r="AA62" i="1" s="1"/>
  <c r="AA80" i="1" s="1"/>
  <c r="AA30" i="1" s="1"/>
  <c r="AA98" i="1" s="1"/>
  <c r="S46" i="1"/>
  <c r="S62" i="1" s="1"/>
  <c r="S80" i="1" s="1"/>
  <c r="S30" i="1" s="1"/>
  <c r="S98" i="1" s="1"/>
  <c r="L46" i="1"/>
  <c r="L62" i="1" s="1"/>
  <c r="L80" i="1" s="1"/>
  <c r="L30" i="1" s="1"/>
  <c r="L98" i="1" s="1"/>
  <c r="H46" i="1"/>
  <c r="H62" i="1" s="1"/>
  <c r="H80" i="1" s="1"/>
  <c r="H30" i="1" s="1"/>
  <c r="H98" i="1" s="1"/>
  <c r="G46" i="1"/>
  <c r="G62" i="1" s="1"/>
  <c r="G80" i="1" s="1"/>
  <c r="G30" i="1" s="1"/>
  <c r="G98" i="1" s="1"/>
  <c r="T46" i="1"/>
  <c r="T62" i="1" s="1"/>
  <c r="T80" i="1" s="1"/>
  <c r="T30" i="1" s="1"/>
  <c r="T98" i="1" s="1"/>
  <c r="E46" i="1"/>
  <c r="M46" i="1"/>
  <c r="M62" i="1" s="1"/>
  <c r="M80" i="1" s="1"/>
  <c r="M30" i="1" s="1"/>
  <c r="M98" i="1" s="1"/>
  <c r="D62" i="1"/>
  <c r="D80" i="1" s="1"/>
  <c r="D30" i="1" s="1"/>
  <c r="D98" i="1" s="1"/>
  <c r="E62" i="1"/>
  <c r="E80" i="1" s="1"/>
  <c r="E30" i="1" s="1"/>
  <c r="E98" i="1" s="1"/>
  <c r="D59" i="1"/>
  <c r="E59" i="1"/>
  <c r="Y68" i="1"/>
  <c r="Y86" i="1" s="1"/>
  <c r="Y36" i="1" s="1"/>
  <c r="Y104" i="1" s="1"/>
  <c r="D68" i="1"/>
  <c r="Z67" i="1"/>
  <c r="Z85" i="1" s="1"/>
  <c r="R67" i="1"/>
  <c r="J67" i="1"/>
  <c r="I67" i="1"/>
  <c r="X67" i="1"/>
  <c r="X85" i="1" s="1"/>
  <c r="P67" i="1"/>
  <c r="H67" i="1"/>
  <c r="G67" i="1"/>
  <c r="V67" i="1"/>
  <c r="V85" i="1" s="1"/>
  <c r="N67" i="1"/>
  <c r="F67" i="1"/>
  <c r="U67" i="1"/>
  <c r="M67" i="1"/>
  <c r="E67" i="1"/>
  <c r="W67" i="1"/>
  <c r="W85" i="1" s="1"/>
  <c r="T67" i="1"/>
  <c r="T85" i="1" s="1"/>
  <c r="L67" i="1"/>
  <c r="D67" i="1"/>
  <c r="D85" i="1" s="1"/>
  <c r="Y67" i="1"/>
  <c r="Y85" i="1" s="1"/>
  <c r="O67" i="1"/>
  <c r="AA67" i="1"/>
  <c r="AA85" i="1" s="1"/>
  <c r="S67" i="1"/>
  <c r="S85" i="1" s="1"/>
  <c r="K67" i="1"/>
  <c r="Q67" i="1"/>
  <c r="E63" i="1"/>
  <c r="D63" i="1"/>
  <c r="D69" i="1"/>
  <c r="D87" i="1" s="1"/>
  <c r="D37" i="1" s="1"/>
  <c r="D105" i="1" s="1"/>
  <c r="D70" i="1"/>
  <c r="AB73" i="1"/>
  <c r="AB91" i="1" s="1"/>
  <c r="AB41" i="1" s="1"/>
  <c r="AB109" i="1" s="1"/>
  <c r="T73" i="1"/>
  <c r="T91" i="1" s="1"/>
  <c r="T41" i="1" s="1"/>
  <c r="T109" i="1" s="1"/>
  <c r="L73" i="1"/>
  <c r="D73" i="1"/>
  <c r="D91" i="1" s="1"/>
  <c r="D41" i="1" s="1"/>
  <c r="D109" i="1" s="1"/>
  <c r="AA73" i="1"/>
  <c r="AA91" i="1" s="1"/>
  <c r="AA41" i="1" s="1"/>
  <c r="AA109" i="1" s="1"/>
  <c r="Z73" i="1"/>
  <c r="Z91" i="1" s="1"/>
  <c r="Z41" i="1" s="1"/>
  <c r="Z109" i="1" s="1"/>
  <c r="R73" i="1"/>
  <c r="R91" i="1" s="1"/>
  <c r="R41" i="1" s="1"/>
  <c r="R109" i="1" s="1"/>
  <c r="J73" i="1"/>
  <c r="Y73" i="1"/>
  <c r="Q73" i="1"/>
  <c r="Q91" i="1" s="1"/>
  <c r="Q41" i="1" s="1"/>
  <c r="Q109" i="1" s="1"/>
  <c r="I73" i="1"/>
  <c r="X73" i="1"/>
  <c r="X91" i="1" s="1"/>
  <c r="X41" i="1" s="1"/>
  <c r="X109" i="1" s="1"/>
  <c r="P73" i="1"/>
  <c r="H73" i="1"/>
  <c r="W73" i="1"/>
  <c r="W91" i="1" s="1"/>
  <c r="W41" i="1" s="1"/>
  <c r="W109" i="1" s="1"/>
  <c r="O73" i="1"/>
  <c r="G73" i="1"/>
  <c r="V73" i="1"/>
  <c r="V91" i="1" s="1"/>
  <c r="V41" i="1" s="1"/>
  <c r="V109" i="1" s="1"/>
  <c r="N73" i="1"/>
  <c r="F73" i="1"/>
  <c r="S73" i="1"/>
  <c r="S91" i="1" s="1"/>
  <c r="S41" i="1" s="1"/>
  <c r="S109" i="1" s="1"/>
  <c r="U73" i="1"/>
  <c r="U91" i="1" s="1"/>
  <c r="U41" i="1" s="1"/>
  <c r="U109" i="1" s="1"/>
  <c r="M73" i="1"/>
  <c r="E73" i="1"/>
  <c r="K73" i="1"/>
  <c r="E61" i="1"/>
  <c r="D61" i="1"/>
  <c r="D65" i="1"/>
  <c r="E65" i="1"/>
  <c r="U72" i="1"/>
  <c r="U90" i="1" s="1"/>
  <c r="U40" i="1" s="1"/>
  <c r="U108" i="1" s="1"/>
  <c r="M72" i="1"/>
  <c r="M90" i="1" s="1"/>
  <c r="M40" i="1" s="1"/>
  <c r="M108" i="1" s="1"/>
  <c r="E72" i="1"/>
  <c r="E90" i="1" s="1"/>
  <c r="E40" i="1" s="1"/>
  <c r="E108" i="1" s="1"/>
  <c r="L72" i="1"/>
  <c r="L90" i="1" s="1"/>
  <c r="L40" i="1" s="1"/>
  <c r="L108" i="1" s="1"/>
  <c r="AA72" i="1"/>
  <c r="AA90" i="1" s="1"/>
  <c r="AA40" i="1" s="1"/>
  <c r="AA108" i="1" s="1"/>
  <c r="S72" i="1"/>
  <c r="S90" i="1" s="1"/>
  <c r="S40" i="1" s="1"/>
  <c r="S108" i="1" s="1"/>
  <c r="K72" i="1"/>
  <c r="K90" i="1" s="1"/>
  <c r="K40" i="1" s="1"/>
  <c r="K108" i="1" s="1"/>
  <c r="Z72" i="1"/>
  <c r="Z90" i="1" s="1"/>
  <c r="Z40" i="1" s="1"/>
  <c r="Z108" i="1" s="1"/>
  <c r="R72" i="1"/>
  <c r="R90" i="1" s="1"/>
  <c r="R40" i="1" s="1"/>
  <c r="R108" i="1" s="1"/>
  <c r="J72" i="1"/>
  <c r="J90" i="1" s="1"/>
  <c r="J40" i="1" s="1"/>
  <c r="J108" i="1" s="1"/>
  <c r="Y72" i="1"/>
  <c r="Y90" i="1" s="1"/>
  <c r="Y40" i="1" s="1"/>
  <c r="Y108" i="1" s="1"/>
  <c r="Q72" i="1"/>
  <c r="Q90" i="1" s="1"/>
  <c r="Q40" i="1" s="1"/>
  <c r="Q108" i="1" s="1"/>
  <c r="I72" i="1"/>
  <c r="I90" i="1" s="1"/>
  <c r="I40" i="1" s="1"/>
  <c r="I108" i="1" s="1"/>
  <c r="X72" i="1"/>
  <c r="X90" i="1" s="1"/>
  <c r="X40" i="1" s="1"/>
  <c r="X108" i="1" s="1"/>
  <c r="P72" i="1"/>
  <c r="P90" i="1" s="1"/>
  <c r="P40" i="1" s="1"/>
  <c r="P108" i="1" s="1"/>
  <c r="H72" i="1"/>
  <c r="H90" i="1" s="1"/>
  <c r="H40" i="1" s="1"/>
  <c r="H108" i="1" s="1"/>
  <c r="AB72" i="1"/>
  <c r="AB90" i="1" s="1"/>
  <c r="AB40" i="1" s="1"/>
  <c r="AB108" i="1" s="1"/>
  <c r="T72" i="1"/>
  <c r="T90" i="1" s="1"/>
  <c r="T40" i="1" s="1"/>
  <c r="T108" i="1" s="1"/>
  <c r="W72" i="1"/>
  <c r="W90" i="1" s="1"/>
  <c r="W40" i="1" s="1"/>
  <c r="W108" i="1" s="1"/>
  <c r="O72" i="1"/>
  <c r="O90" i="1" s="1"/>
  <c r="O40" i="1" s="1"/>
  <c r="O108" i="1" s="1"/>
  <c r="G72" i="1"/>
  <c r="G90" i="1" s="1"/>
  <c r="G40" i="1" s="1"/>
  <c r="G108" i="1" s="1"/>
  <c r="D72" i="1"/>
  <c r="D90" i="1" s="1"/>
  <c r="D40" i="1" s="1"/>
  <c r="D108" i="1" s="1"/>
  <c r="V72" i="1"/>
  <c r="V90" i="1" s="1"/>
  <c r="V40" i="1" s="1"/>
  <c r="V108" i="1" s="1"/>
  <c r="N72" i="1"/>
  <c r="N90" i="1" s="1"/>
  <c r="N40" i="1" s="1"/>
  <c r="N108" i="1" s="1"/>
  <c r="F72" i="1"/>
  <c r="F90" i="1" s="1"/>
  <c r="F40" i="1" s="1"/>
  <c r="F108" i="1" s="1"/>
  <c r="E66" i="1"/>
  <c r="E84" i="1" s="1"/>
  <c r="E34" i="1" s="1"/>
  <c r="E102" i="1" s="1"/>
  <c r="D66" i="1"/>
  <c r="D84" i="1" s="1"/>
  <c r="D34" i="1" s="1"/>
  <c r="D102" i="1" s="1"/>
  <c r="E60" i="1"/>
  <c r="D60" i="1"/>
  <c r="AA50" i="1"/>
  <c r="AA66" i="1" s="1"/>
  <c r="AA84" i="1" s="1"/>
  <c r="AA34" i="1" s="1"/>
  <c r="AA102" i="1" s="1"/>
  <c r="AB50" i="1"/>
  <c r="AB66" i="1" s="1"/>
  <c r="AB84" i="1" s="1"/>
  <c r="AB34" i="1" s="1"/>
  <c r="AB102" i="1" s="1"/>
  <c r="F50" i="1"/>
  <c r="F66" i="1" s="1"/>
  <c r="F84" i="1" s="1"/>
  <c r="F34" i="1" s="1"/>
  <c r="F102" i="1" s="1"/>
  <c r="G50" i="1"/>
  <c r="G66" i="1" s="1"/>
  <c r="G84" i="1" s="1"/>
  <c r="G34" i="1" s="1"/>
  <c r="G102" i="1" s="1"/>
  <c r="V50" i="1"/>
  <c r="V66" i="1" s="1"/>
  <c r="V84" i="1" s="1"/>
  <c r="V34" i="1" s="1"/>
  <c r="V102" i="1" s="1"/>
  <c r="E50" i="1"/>
  <c r="U50" i="1"/>
  <c r="U66" i="1" s="1"/>
  <c r="U84" i="1" s="1"/>
  <c r="U34" i="1" s="1"/>
  <c r="U102" i="1" s="1"/>
  <c r="D50" i="1"/>
  <c r="T50" i="1"/>
  <c r="T66" i="1" s="1"/>
  <c r="T84" i="1" s="1"/>
  <c r="T34" i="1" s="1"/>
  <c r="T102" i="1" s="1"/>
  <c r="N50" i="1"/>
  <c r="N66" i="1" s="1"/>
  <c r="N84" i="1" s="1"/>
  <c r="N34" i="1" s="1"/>
  <c r="N102" i="1" s="1"/>
  <c r="M50" i="1"/>
  <c r="M66" i="1" s="1"/>
  <c r="M84" i="1" s="1"/>
  <c r="M34" i="1" s="1"/>
  <c r="M102" i="1" s="1"/>
  <c r="L50" i="1"/>
  <c r="L66" i="1" s="1"/>
  <c r="L84" i="1" s="1"/>
  <c r="L34" i="1" s="1"/>
  <c r="L102" i="1" s="1"/>
  <c r="W50" i="1"/>
  <c r="W66" i="1" s="1"/>
  <c r="W84" i="1" s="1"/>
  <c r="W34" i="1" s="1"/>
  <c r="W102" i="1" s="1"/>
  <c r="J50" i="1"/>
  <c r="J66" i="1" s="1"/>
  <c r="J84" i="1" s="1"/>
  <c r="J34" i="1" s="1"/>
  <c r="J102" i="1" s="1"/>
  <c r="Z50" i="1"/>
  <c r="Z66" i="1" s="1"/>
  <c r="Z84" i="1" s="1"/>
  <c r="Z34" i="1" s="1"/>
  <c r="Z102" i="1" s="1"/>
  <c r="K50" i="1"/>
  <c r="K66" i="1" s="1"/>
  <c r="K84" i="1" s="1"/>
  <c r="K34" i="1" s="1"/>
  <c r="K102" i="1" s="1"/>
  <c r="H50" i="1"/>
  <c r="H66" i="1" s="1"/>
  <c r="H84" i="1" s="1"/>
  <c r="H34" i="1" s="1"/>
  <c r="H102" i="1" s="1"/>
  <c r="R50" i="1"/>
  <c r="R66" i="1" s="1"/>
  <c r="R84" i="1" s="1"/>
  <c r="R34" i="1" s="1"/>
  <c r="R102" i="1" s="1"/>
  <c r="I50" i="1"/>
  <c r="I66" i="1" s="1"/>
  <c r="I84" i="1" s="1"/>
  <c r="I34" i="1" s="1"/>
  <c r="I102" i="1" s="1"/>
  <c r="Y50" i="1"/>
  <c r="Y66" i="1" s="1"/>
  <c r="Y84" i="1" s="1"/>
  <c r="Y34" i="1" s="1"/>
  <c r="Y102" i="1" s="1"/>
  <c r="P50" i="1"/>
  <c r="P66" i="1" s="1"/>
  <c r="P84" i="1" s="1"/>
  <c r="P34" i="1" s="1"/>
  <c r="P102" i="1" s="1"/>
  <c r="X50" i="1"/>
  <c r="X66" i="1" s="1"/>
  <c r="X84" i="1" s="1"/>
  <c r="X34" i="1" s="1"/>
  <c r="X102" i="1" s="1"/>
  <c r="Q50" i="1"/>
  <c r="Q66" i="1" s="1"/>
  <c r="Q84" i="1" s="1"/>
  <c r="Q34" i="1" s="1"/>
  <c r="Q102" i="1" s="1"/>
  <c r="O50" i="1"/>
  <c r="O66" i="1" s="1"/>
  <c r="O84" i="1" s="1"/>
  <c r="O34" i="1" s="1"/>
  <c r="O102" i="1" s="1"/>
  <c r="S50" i="1"/>
  <c r="S66" i="1" s="1"/>
  <c r="S84" i="1" s="1"/>
  <c r="S34" i="1" s="1"/>
  <c r="S102" i="1" s="1"/>
  <c r="R52" i="1"/>
  <c r="I52" i="1"/>
  <c r="O52" i="1"/>
  <c r="L52" i="1"/>
  <c r="L68" i="1" s="1"/>
  <c r="K52" i="1"/>
  <c r="K68" i="1" s="1"/>
  <c r="N52" i="1"/>
  <c r="S52" i="1"/>
  <c r="S68" i="1" s="1"/>
  <c r="G52" i="1"/>
  <c r="D52" i="1"/>
  <c r="D86" i="1" s="1"/>
  <c r="D36" i="1" s="1"/>
  <c r="D104" i="1" s="1"/>
  <c r="Q52" i="1"/>
  <c r="T52" i="1"/>
  <c r="E52" i="1"/>
  <c r="E68" i="1" s="1"/>
  <c r="M52" i="1"/>
  <c r="M68" i="1" s="1"/>
  <c r="P52" i="1"/>
  <c r="P68" i="1" s="1"/>
  <c r="J52" i="1"/>
  <c r="H52" i="1"/>
  <c r="Z52" i="1"/>
  <c r="AA52" i="1"/>
  <c r="V52" i="1"/>
  <c r="W52" i="1"/>
  <c r="W68" i="1" s="1"/>
  <c r="X52" i="1"/>
  <c r="X68" i="1" s="1"/>
  <c r="F52" i="1"/>
  <c r="F68" i="1" s="1"/>
  <c r="AB52" i="1"/>
  <c r="U52" i="1"/>
  <c r="U68" i="1" s="1"/>
  <c r="Y47" i="1"/>
  <c r="Q47" i="1"/>
  <c r="Q63" i="1" s="1"/>
  <c r="I47" i="1"/>
  <c r="I63" i="1" s="1"/>
  <c r="I81" i="1" s="1"/>
  <c r="I31" i="1" s="1"/>
  <c r="I99" i="1" s="1"/>
  <c r="V47" i="1"/>
  <c r="V63" i="1" s="1"/>
  <c r="V81" i="1" s="1"/>
  <c r="V31" i="1" s="1"/>
  <c r="V99" i="1" s="1"/>
  <c r="M47" i="1"/>
  <c r="M63" i="1" s="1"/>
  <c r="D47" i="1"/>
  <c r="P47" i="1"/>
  <c r="P63" i="1" s="1"/>
  <c r="U47" i="1"/>
  <c r="L47" i="1"/>
  <c r="L63" i="1" s="1"/>
  <c r="G47" i="1"/>
  <c r="G63" i="1" s="1"/>
  <c r="T47" i="1"/>
  <c r="T63" i="1" s="1"/>
  <c r="K47" i="1"/>
  <c r="K63" i="1" s="1"/>
  <c r="K81" i="1" s="1"/>
  <c r="K31" i="1" s="1"/>
  <c r="K99" i="1" s="1"/>
  <c r="AB47" i="1"/>
  <c r="AB63" i="1" s="1"/>
  <c r="AB81" i="1" s="1"/>
  <c r="AB31" i="1" s="1"/>
  <c r="AB99" i="1" s="1"/>
  <c r="S47" i="1"/>
  <c r="S63" i="1" s="1"/>
  <c r="J47" i="1"/>
  <c r="J63" i="1" s="1"/>
  <c r="AA47" i="1"/>
  <c r="AA63" i="1" s="1"/>
  <c r="R47" i="1"/>
  <c r="R63" i="1" s="1"/>
  <c r="H47" i="1"/>
  <c r="H63" i="1" s="1"/>
  <c r="Z47" i="1"/>
  <c r="Z63" i="1" s="1"/>
  <c r="Z81" i="1" s="1"/>
  <c r="Z31" i="1" s="1"/>
  <c r="Z99" i="1" s="1"/>
  <c r="W47" i="1"/>
  <c r="W63" i="1" s="1"/>
  <c r="O47" i="1"/>
  <c r="O63" i="1" s="1"/>
  <c r="N47" i="1"/>
  <c r="N63" i="1" s="1"/>
  <c r="F47" i="1"/>
  <c r="F63" i="1" s="1"/>
  <c r="X47" i="1"/>
  <c r="E47" i="1"/>
  <c r="AB51" i="1"/>
  <c r="AB67" i="1" s="1"/>
  <c r="AA55" i="1"/>
  <c r="AA71" i="1" s="1"/>
  <c r="S55" i="1"/>
  <c r="S71" i="1" s="1"/>
  <c r="K55" i="1"/>
  <c r="K71" i="1" s="1"/>
  <c r="AB55" i="1"/>
  <c r="AB71" i="1" s="1"/>
  <c r="R55" i="1"/>
  <c r="R71" i="1" s="1"/>
  <c r="I55" i="1"/>
  <c r="I71" i="1" s="1"/>
  <c r="D55" i="1"/>
  <c r="Z55" i="1"/>
  <c r="Z71" i="1" s="1"/>
  <c r="Q55" i="1"/>
  <c r="Q71" i="1" s="1"/>
  <c r="H55" i="1"/>
  <c r="H71" i="1" s="1"/>
  <c r="Y55" i="1"/>
  <c r="Y71" i="1" s="1"/>
  <c r="P55" i="1"/>
  <c r="P71" i="1" s="1"/>
  <c r="G55" i="1"/>
  <c r="G71" i="1" s="1"/>
  <c r="X55" i="1"/>
  <c r="X71" i="1" s="1"/>
  <c r="O55" i="1"/>
  <c r="O71" i="1" s="1"/>
  <c r="F55" i="1"/>
  <c r="F71" i="1" s="1"/>
  <c r="V55" i="1"/>
  <c r="V71" i="1" s="1"/>
  <c r="W55" i="1"/>
  <c r="W71" i="1" s="1"/>
  <c r="N55" i="1"/>
  <c r="N71" i="1" s="1"/>
  <c r="E55" i="1"/>
  <c r="E71" i="1" s="1"/>
  <c r="M55" i="1"/>
  <c r="M71" i="1" s="1"/>
  <c r="T55" i="1"/>
  <c r="T71" i="1" s="1"/>
  <c r="L55" i="1"/>
  <c r="L71" i="1" s="1"/>
  <c r="J55" i="1"/>
  <c r="J71" i="1" s="1"/>
  <c r="U55" i="1"/>
  <c r="U71" i="1" s="1"/>
  <c r="AA44" i="1"/>
  <c r="AA60" i="1" s="1"/>
  <c r="AA78" i="1" s="1"/>
  <c r="AA28" i="1" s="1"/>
  <c r="AA96" i="1" s="1"/>
  <c r="S44" i="1"/>
  <c r="S60" i="1" s="1"/>
  <c r="S78" i="1" s="1"/>
  <c r="S28" i="1" s="1"/>
  <c r="S96" i="1" s="1"/>
  <c r="K44" i="1"/>
  <c r="Z44" i="1"/>
  <c r="Q44" i="1"/>
  <c r="Q60" i="1" s="1"/>
  <c r="H44" i="1"/>
  <c r="H60" i="1" s="1"/>
  <c r="U44" i="1"/>
  <c r="U60" i="1" s="1"/>
  <c r="Y44" i="1"/>
  <c r="Y60" i="1" s="1"/>
  <c r="Y78" i="1" s="1"/>
  <c r="Y28" i="1" s="1"/>
  <c r="Y96" i="1" s="1"/>
  <c r="P44" i="1"/>
  <c r="P60" i="1" s="1"/>
  <c r="G44" i="1"/>
  <c r="G60" i="1" s="1"/>
  <c r="N44" i="1"/>
  <c r="N60" i="1" s="1"/>
  <c r="L44" i="1"/>
  <c r="L60" i="1" s="1"/>
  <c r="X44" i="1"/>
  <c r="X60" i="1" s="1"/>
  <c r="O44" i="1"/>
  <c r="O60" i="1" s="1"/>
  <c r="F44" i="1"/>
  <c r="F60" i="1" s="1"/>
  <c r="W44" i="1"/>
  <c r="W60" i="1" s="1"/>
  <c r="E44" i="1"/>
  <c r="V44" i="1"/>
  <c r="V60" i="1" s="1"/>
  <c r="M44" i="1"/>
  <c r="M60" i="1" s="1"/>
  <c r="D44" i="1"/>
  <c r="R44" i="1"/>
  <c r="R60" i="1" s="1"/>
  <c r="AB44" i="1"/>
  <c r="T44" i="1"/>
  <c r="T60" i="1" s="1"/>
  <c r="J44" i="1"/>
  <c r="J60" i="1" s="1"/>
  <c r="I44" i="1"/>
  <c r="I60" i="1" s="1"/>
  <c r="AB54" i="1"/>
  <c r="AB70" i="1" s="1"/>
  <c r="AB88" i="1" s="1"/>
  <c r="AB38" i="1" s="1"/>
  <c r="AB106" i="1" s="1"/>
  <c r="T54" i="1"/>
  <c r="L54" i="1"/>
  <c r="D54" i="1"/>
  <c r="Y54" i="1"/>
  <c r="Y70" i="1" s="1"/>
  <c r="P54" i="1"/>
  <c r="P70" i="1" s="1"/>
  <c r="P88" i="1" s="1"/>
  <c r="P38" i="1" s="1"/>
  <c r="P106" i="1" s="1"/>
  <c r="G54" i="1"/>
  <c r="G70" i="1" s="1"/>
  <c r="G88" i="1" s="1"/>
  <c r="G38" i="1" s="1"/>
  <c r="G106" i="1" s="1"/>
  <c r="X54" i="1"/>
  <c r="X70" i="1" s="1"/>
  <c r="X88" i="1" s="1"/>
  <c r="X38" i="1" s="1"/>
  <c r="X106" i="1" s="1"/>
  <c r="O54" i="1"/>
  <c r="O70" i="1" s="1"/>
  <c r="F54" i="1"/>
  <c r="F70" i="1" s="1"/>
  <c r="S54" i="1"/>
  <c r="S70" i="1" s="1"/>
  <c r="S88" i="1" s="1"/>
  <c r="S38" i="1" s="1"/>
  <c r="S106" i="1" s="1"/>
  <c r="W54" i="1"/>
  <c r="N54" i="1"/>
  <c r="N70" i="1" s="1"/>
  <c r="E54" i="1"/>
  <c r="E70" i="1" s="1"/>
  <c r="V54" i="1"/>
  <c r="V70" i="1" s="1"/>
  <c r="M54" i="1"/>
  <c r="J54" i="1"/>
  <c r="J70" i="1" s="1"/>
  <c r="J88" i="1" s="1"/>
  <c r="J38" i="1" s="1"/>
  <c r="J106" i="1" s="1"/>
  <c r="U54" i="1"/>
  <c r="K54" i="1"/>
  <c r="H54" i="1"/>
  <c r="Z54" i="1"/>
  <c r="AA54" i="1"/>
  <c r="AA70" i="1" s="1"/>
  <c r="AA88" i="1" s="1"/>
  <c r="AA38" i="1" s="1"/>
  <c r="AA106" i="1" s="1"/>
  <c r="R54" i="1"/>
  <c r="R70" i="1" s="1"/>
  <c r="R88" i="1" s="1"/>
  <c r="R38" i="1" s="1"/>
  <c r="R106" i="1" s="1"/>
  <c r="Q54" i="1"/>
  <c r="Q70" i="1" s="1"/>
  <c r="I54" i="1"/>
  <c r="X49" i="1"/>
  <c r="P49" i="1"/>
  <c r="P65" i="1" s="1"/>
  <c r="H49" i="1"/>
  <c r="H65" i="1" s="1"/>
  <c r="Y49" i="1"/>
  <c r="Y65" i="1" s="1"/>
  <c r="O49" i="1"/>
  <c r="O65" i="1" s="1"/>
  <c r="F49" i="1"/>
  <c r="F65" i="1" s="1"/>
  <c r="W49" i="1"/>
  <c r="W65" i="1" s="1"/>
  <c r="W83" i="1" s="1"/>
  <c r="W33" i="1" s="1"/>
  <c r="W101" i="1" s="1"/>
  <c r="N49" i="1"/>
  <c r="N65" i="1" s="1"/>
  <c r="E49" i="1"/>
  <c r="S49" i="1"/>
  <c r="V49" i="1"/>
  <c r="V65" i="1" s="1"/>
  <c r="M49" i="1"/>
  <c r="M65" i="1" s="1"/>
  <c r="D49" i="1"/>
  <c r="AB49" i="1"/>
  <c r="AB65" i="1" s="1"/>
  <c r="AB83" i="1" s="1"/>
  <c r="AB33" i="1" s="1"/>
  <c r="AB101" i="1" s="1"/>
  <c r="U49" i="1"/>
  <c r="U65" i="1" s="1"/>
  <c r="U83" i="1" s="1"/>
  <c r="U33" i="1" s="1"/>
  <c r="U101" i="1" s="1"/>
  <c r="L49" i="1"/>
  <c r="L65" i="1" s="1"/>
  <c r="J49" i="1"/>
  <c r="J65" i="1" s="1"/>
  <c r="T49" i="1"/>
  <c r="T65" i="1" s="1"/>
  <c r="K49" i="1"/>
  <c r="AA49" i="1"/>
  <c r="Q49" i="1"/>
  <c r="Q65" i="1" s="1"/>
  <c r="I49" i="1"/>
  <c r="I65" i="1" s="1"/>
  <c r="Z49" i="1"/>
  <c r="Z65" i="1" s="1"/>
  <c r="R49" i="1"/>
  <c r="R65" i="1" s="1"/>
  <c r="G49" i="1"/>
  <c r="G65" i="1" s="1"/>
  <c r="U53" i="1"/>
  <c r="M53" i="1"/>
  <c r="M69" i="1" s="1"/>
  <c r="E53" i="1"/>
  <c r="E69" i="1" s="1"/>
  <c r="W53" i="1"/>
  <c r="N53" i="1"/>
  <c r="N69" i="1" s="1"/>
  <c r="D53" i="1"/>
  <c r="Z53" i="1"/>
  <c r="Z69" i="1" s="1"/>
  <c r="Z87" i="1" s="1"/>
  <c r="Z37" i="1" s="1"/>
  <c r="Z105" i="1" s="1"/>
  <c r="V53" i="1"/>
  <c r="V69" i="1" s="1"/>
  <c r="L53" i="1"/>
  <c r="L69" i="1" s="1"/>
  <c r="T53" i="1"/>
  <c r="K53" i="1"/>
  <c r="H53" i="1"/>
  <c r="H69" i="1" s="1"/>
  <c r="AB53" i="1"/>
  <c r="AB69" i="1" s="1"/>
  <c r="AB87" i="1" s="1"/>
  <c r="AB37" i="1" s="1"/>
  <c r="AB105" i="1" s="1"/>
  <c r="S53" i="1"/>
  <c r="S69" i="1" s="1"/>
  <c r="S87" i="1" s="1"/>
  <c r="S37" i="1" s="1"/>
  <c r="S105" i="1" s="1"/>
  <c r="J53" i="1"/>
  <c r="J69" i="1" s="1"/>
  <c r="AA53" i="1"/>
  <c r="R53" i="1"/>
  <c r="R69" i="1" s="1"/>
  <c r="I53" i="1"/>
  <c r="I69" i="1" s="1"/>
  <c r="Q53" i="1"/>
  <c r="Q69" i="1" s="1"/>
  <c r="Y53" i="1"/>
  <c r="Y69" i="1" s="1"/>
  <c r="Y87" i="1" s="1"/>
  <c r="Y37" i="1" s="1"/>
  <c r="Y105" i="1" s="1"/>
  <c r="X53" i="1"/>
  <c r="X69" i="1" s="1"/>
  <c r="X87" i="1" s="1"/>
  <c r="X37" i="1" s="1"/>
  <c r="X105" i="1" s="1"/>
  <c r="P53" i="1"/>
  <c r="P69" i="1" s="1"/>
  <c r="G53" i="1"/>
  <c r="G69" i="1" s="1"/>
  <c r="O53" i="1"/>
  <c r="O69" i="1" s="1"/>
  <c r="F53" i="1"/>
  <c r="F69" i="1" s="1"/>
  <c r="AB43" i="1"/>
  <c r="T43" i="1"/>
  <c r="T59" i="1" s="1"/>
  <c r="L43" i="1"/>
  <c r="L59" i="1" s="1"/>
  <c r="L77" i="1" s="1"/>
  <c r="L27" i="1" s="1"/>
  <c r="L95" i="1" s="1"/>
  <c r="X43" i="1"/>
  <c r="X59" i="1" s="1"/>
  <c r="O43" i="1"/>
  <c r="O59" i="1" s="1"/>
  <c r="O77" i="1" s="1"/>
  <c r="O27" i="1" s="1"/>
  <c r="O95" i="1" s="1"/>
  <c r="F43" i="1"/>
  <c r="F59" i="1" s="1"/>
  <c r="U43" i="1"/>
  <c r="U59" i="1" s="1"/>
  <c r="W43" i="1"/>
  <c r="W59" i="1" s="1"/>
  <c r="N43" i="1"/>
  <c r="N59" i="1" s="1"/>
  <c r="E43" i="1"/>
  <c r="V43" i="1"/>
  <c r="V59" i="1" s="1"/>
  <c r="M43" i="1"/>
  <c r="M59" i="1" s="1"/>
  <c r="K43" i="1"/>
  <c r="K59" i="1" s="1"/>
  <c r="K77" i="1" s="1"/>
  <c r="K27" i="1" s="1"/>
  <c r="K95" i="1" s="1"/>
  <c r="I43" i="1"/>
  <c r="I59" i="1" s="1"/>
  <c r="AA43" i="1"/>
  <c r="S43" i="1"/>
  <c r="S59" i="1" s="1"/>
  <c r="J43" i="1"/>
  <c r="J59" i="1" s="1"/>
  <c r="R43" i="1"/>
  <c r="R59" i="1" s="1"/>
  <c r="Y43" i="1"/>
  <c r="Y59" i="1" s="1"/>
  <c r="Q43" i="1"/>
  <c r="Q59" i="1" s="1"/>
  <c r="G43" i="1"/>
  <c r="G59" i="1" s="1"/>
  <c r="P43" i="1"/>
  <c r="P59" i="1" s="1"/>
  <c r="H43" i="1"/>
  <c r="H59" i="1" s="1"/>
  <c r="Z43" i="1"/>
  <c r="Z59" i="1" s="1"/>
  <c r="Z45" i="1"/>
  <c r="R45" i="1"/>
  <c r="R61" i="1" s="1"/>
  <c r="J45" i="1"/>
  <c r="J61" i="1" s="1"/>
  <c r="T45" i="1"/>
  <c r="T61" i="1" s="1"/>
  <c r="K45" i="1"/>
  <c r="K61" i="1" s="1"/>
  <c r="K79" i="1" s="1"/>
  <c r="K29" i="1" s="1"/>
  <c r="K97" i="1" s="1"/>
  <c r="AB45" i="1"/>
  <c r="AB61" i="1" s="1"/>
  <c r="S45" i="1"/>
  <c r="S61" i="1" s="1"/>
  <c r="I45" i="1"/>
  <c r="I61" i="1" s="1"/>
  <c r="AA45" i="1"/>
  <c r="AA61" i="1" s="1"/>
  <c r="Q45" i="1"/>
  <c r="Q61" i="1" s="1"/>
  <c r="H45" i="1"/>
  <c r="H61" i="1" s="1"/>
  <c r="W45" i="1"/>
  <c r="W61" i="1" s="1"/>
  <c r="W79" i="1" s="1"/>
  <c r="W29" i="1" s="1"/>
  <c r="W97" i="1" s="1"/>
  <c r="Y45" i="1"/>
  <c r="Y61" i="1" s="1"/>
  <c r="Y79" i="1" s="1"/>
  <c r="Y29" i="1" s="1"/>
  <c r="Y97" i="1" s="1"/>
  <c r="P45" i="1"/>
  <c r="P61" i="1" s="1"/>
  <c r="G45" i="1"/>
  <c r="G61" i="1" s="1"/>
  <c r="N45" i="1"/>
  <c r="N61" i="1" s="1"/>
  <c r="X45" i="1"/>
  <c r="O45" i="1"/>
  <c r="O61" i="1" s="1"/>
  <c r="F45" i="1"/>
  <c r="F61" i="1" s="1"/>
  <c r="E45" i="1"/>
  <c r="L45" i="1"/>
  <c r="L61" i="1" s="1"/>
  <c r="D45" i="1"/>
  <c r="V45" i="1"/>
  <c r="V61" i="1" s="1"/>
  <c r="M45" i="1"/>
  <c r="U45" i="1"/>
  <c r="U61" i="1" s="1"/>
  <c r="AG37" i="3"/>
  <c r="AG38" i="3" s="1"/>
  <c r="AG39" i="3" s="1"/>
  <c r="AF37" i="3"/>
  <c r="AF38" i="3" s="1"/>
  <c r="AF39" i="3" s="1"/>
  <c r="AE37" i="3"/>
  <c r="AE38" i="3" s="1"/>
  <c r="AE39" i="3" s="1"/>
  <c r="AD37" i="3"/>
  <c r="AD38" i="3" s="1"/>
  <c r="AD39" i="3" s="1"/>
  <c r="AC37" i="3"/>
  <c r="AC38" i="3" s="1"/>
  <c r="AC39" i="3" s="1"/>
  <c r="AB37" i="3"/>
  <c r="AB38" i="3" s="1"/>
  <c r="AB39" i="3" s="1"/>
  <c r="AA37" i="3"/>
  <c r="AA38" i="3" s="1"/>
  <c r="AA39" i="3" s="1"/>
  <c r="Z37" i="3"/>
  <c r="Z38" i="3" s="1"/>
  <c r="Z39" i="3" s="1"/>
  <c r="Y37" i="3"/>
  <c r="Y38" i="3" s="1"/>
  <c r="Y39" i="3" s="1"/>
  <c r="X37" i="3"/>
  <c r="X38" i="3" s="1"/>
  <c r="X39" i="3" s="1"/>
  <c r="W37" i="3"/>
  <c r="W38" i="3" s="1"/>
  <c r="W39" i="3" s="1"/>
  <c r="V37" i="3"/>
  <c r="V38" i="3" s="1"/>
  <c r="V39" i="3" s="1"/>
  <c r="U37" i="3"/>
  <c r="U38" i="3" s="1"/>
  <c r="U39" i="3" s="1"/>
  <c r="T37" i="3"/>
  <c r="T38" i="3" s="1"/>
  <c r="T39" i="3" s="1"/>
  <c r="S37" i="3"/>
  <c r="S38" i="3" s="1"/>
  <c r="S39" i="3" s="1"/>
  <c r="R37" i="3"/>
  <c r="R38" i="3" s="1"/>
  <c r="R39" i="3" s="1"/>
  <c r="Q37" i="3"/>
  <c r="Q38" i="3" s="1"/>
  <c r="Q39" i="3" s="1"/>
  <c r="P37" i="3"/>
  <c r="P38" i="3" s="1"/>
  <c r="P39" i="3" s="1"/>
  <c r="O37" i="3"/>
  <c r="O38" i="3" s="1"/>
  <c r="O39" i="3" s="1"/>
  <c r="N37" i="3"/>
  <c r="N38" i="3" s="1"/>
  <c r="N39" i="3" s="1"/>
  <c r="M37" i="3"/>
  <c r="M38" i="3" s="1"/>
  <c r="M39" i="3" s="1"/>
  <c r="L37" i="3"/>
  <c r="L38" i="3" s="1"/>
  <c r="L39" i="3" s="1"/>
  <c r="K37" i="3"/>
  <c r="K38" i="3" s="1"/>
  <c r="K39" i="3" s="1"/>
  <c r="J37" i="3"/>
  <c r="J38" i="3" s="1"/>
  <c r="J39" i="3" s="1"/>
  <c r="I37" i="3"/>
  <c r="I38" i="3" s="1"/>
  <c r="I39" i="3" s="1"/>
  <c r="H37" i="3"/>
  <c r="H38" i="3" s="1"/>
  <c r="H39" i="3" s="1"/>
  <c r="G37" i="3"/>
  <c r="G38" i="3" s="1"/>
  <c r="G39" i="3" s="1"/>
  <c r="F37" i="3"/>
  <c r="F38" i="3" s="1"/>
  <c r="F39" i="3" s="1"/>
  <c r="E37" i="3"/>
  <c r="E38" i="3" s="1"/>
  <c r="E39" i="3" s="1"/>
  <c r="D37" i="3"/>
  <c r="D38" i="3" s="1"/>
  <c r="D39" i="3" s="1"/>
  <c r="C37" i="3"/>
  <c r="C38" i="3" s="1"/>
  <c r="C39" i="3" s="1"/>
  <c r="AG21" i="3"/>
  <c r="AG22" i="3" s="1"/>
  <c r="AG23" i="3" s="1"/>
  <c r="AF21" i="3"/>
  <c r="AF22" i="3" s="1"/>
  <c r="AF23" i="3" s="1"/>
  <c r="AE21" i="3"/>
  <c r="AE22" i="3" s="1"/>
  <c r="AE23" i="3" s="1"/>
  <c r="AD21" i="3"/>
  <c r="AD22" i="3" s="1"/>
  <c r="AD23" i="3" s="1"/>
  <c r="AC21" i="3"/>
  <c r="AC22" i="3" s="1"/>
  <c r="AC23" i="3" s="1"/>
  <c r="AB21" i="3"/>
  <c r="AB22" i="3" s="1"/>
  <c r="AB23" i="3" s="1"/>
  <c r="AA21" i="3"/>
  <c r="AA22" i="3" s="1"/>
  <c r="AA23" i="3" s="1"/>
  <c r="Z21" i="3"/>
  <c r="Z22" i="3" s="1"/>
  <c r="Z23" i="3" s="1"/>
  <c r="Y21" i="3"/>
  <c r="Y22" i="3" s="1"/>
  <c r="Y23" i="3" s="1"/>
  <c r="X21" i="3"/>
  <c r="X22" i="3" s="1"/>
  <c r="X23" i="3" s="1"/>
  <c r="W21" i="3"/>
  <c r="W22" i="3" s="1"/>
  <c r="W23" i="3" s="1"/>
  <c r="V21" i="3"/>
  <c r="V22" i="3" s="1"/>
  <c r="V23" i="3" s="1"/>
  <c r="U21" i="3"/>
  <c r="U22" i="3" s="1"/>
  <c r="U23" i="3" s="1"/>
  <c r="T21" i="3"/>
  <c r="T22" i="3" s="1"/>
  <c r="T23" i="3" s="1"/>
  <c r="S21" i="3"/>
  <c r="S22" i="3" s="1"/>
  <c r="S23" i="3" s="1"/>
  <c r="R21" i="3"/>
  <c r="R22" i="3" s="1"/>
  <c r="R23" i="3" s="1"/>
  <c r="Q21" i="3"/>
  <c r="Q22" i="3" s="1"/>
  <c r="Q23" i="3" s="1"/>
  <c r="Q26" i="3" s="1"/>
  <c r="P21" i="3"/>
  <c r="P22" i="3" s="1"/>
  <c r="P23" i="3" s="1"/>
  <c r="P26" i="3" s="1"/>
  <c r="O21" i="3"/>
  <c r="O22" i="3" s="1"/>
  <c r="O23" i="3" s="1"/>
  <c r="N21" i="3"/>
  <c r="N22" i="3" s="1"/>
  <c r="N23" i="3" s="1"/>
  <c r="M21" i="3"/>
  <c r="M22" i="3" s="1"/>
  <c r="M23" i="3" s="1"/>
  <c r="L21" i="3"/>
  <c r="L22" i="3" s="1"/>
  <c r="L23" i="3" s="1"/>
  <c r="K21" i="3"/>
  <c r="K22" i="3" s="1"/>
  <c r="K23" i="3" s="1"/>
  <c r="J21" i="3"/>
  <c r="J22" i="3" s="1"/>
  <c r="J23" i="3" s="1"/>
  <c r="I21" i="3"/>
  <c r="I22" i="3" s="1"/>
  <c r="I23" i="3" s="1"/>
  <c r="H21" i="3"/>
  <c r="H22" i="3" s="1"/>
  <c r="H23" i="3" s="1"/>
  <c r="G21" i="3"/>
  <c r="G22" i="3" s="1"/>
  <c r="G23" i="3" s="1"/>
  <c r="F21" i="3"/>
  <c r="F22" i="3" s="1"/>
  <c r="F23" i="3" s="1"/>
  <c r="E21" i="3"/>
  <c r="E22" i="3" s="1"/>
  <c r="E23" i="3" s="1"/>
  <c r="D21" i="3"/>
  <c r="D22" i="3" s="1"/>
  <c r="D23" i="3" s="1"/>
  <c r="C21" i="3"/>
  <c r="C22" i="3" s="1"/>
  <c r="C23" i="3" s="1"/>
  <c r="D43" i="1"/>
  <c r="Y91" i="1"/>
  <c r="Y41" i="1" s="1"/>
  <c r="Y109" i="1" s="1"/>
  <c r="P91" i="1"/>
  <c r="P41" i="1" s="1"/>
  <c r="P109" i="1" s="1"/>
  <c r="U85" i="1"/>
  <c r="D79" i="1" l="1"/>
  <c r="D29" i="1" s="1"/>
  <c r="D97" i="1" s="1"/>
  <c r="D88" i="1"/>
  <c r="D38" i="1" s="1"/>
  <c r="D106" i="1" s="1"/>
  <c r="AA79" i="1"/>
  <c r="AA29" i="1" s="1"/>
  <c r="AA97" i="1" s="1"/>
  <c r="V83" i="1"/>
  <c r="Z61" i="1"/>
  <c r="Z79" i="1" s="1"/>
  <c r="Z29" i="1" s="1"/>
  <c r="Z97" i="1" s="1"/>
  <c r="T69" i="1"/>
  <c r="T87" i="1" s="1"/>
  <c r="T37" i="1" s="1"/>
  <c r="T105" i="1" s="1"/>
  <c r="I68" i="1"/>
  <c r="I86" i="1" s="1"/>
  <c r="I36" i="1" s="1"/>
  <c r="I104" i="1" s="1"/>
  <c r="R87" i="1"/>
  <c r="R37" i="1" s="1"/>
  <c r="R105" i="1" s="1"/>
  <c r="S65" i="1"/>
  <c r="S83" i="1" s="1"/>
  <c r="S33" i="1" s="1"/>
  <c r="S101" i="1" s="1"/>
  <c r="L70" i="1"/>
  <c r="L88" i="1" s="1"/>
  <c r="L38" i="1" s="1"/>
  <c r="L106" i="1" s="1"/>
  <c r="AA68" i="1"/>
  <c r="AA86" i="1" s="1"/>
  <c r="AA36" i="1" s="1"/>
  <c r="AA104" i="1" s="1"/>
  <c r="Q68" i="1"/>
  <c r="Q86" i="1" s="1"/>
  <c r="Q36" i="1" s="1"/>
  <c r="Q104" i="1" s="1"/>
  <c r="Y88" i="1"/>
  <c r="Y38" i="1" s="1"/>
  <c r="Y106" i="1" s="1"/>
  <c r="O87" i="1"/>
  <c r="O37" i="1" s="1"/>
  <c r="O105" i="1" s="1"/>
  <c r="V87" i="1"/>
  <c r="V37" i="1" s="1"/>
  <c r="V105" i="1" s="1"/>
  <c r="F88" i="1"/>
  <c r="F38" i="1" s="1"/>
  <c r="F106" i="1" s="1"/>
  <c r="AA81" i="1"/>
  <c r="AA31" i="1" s="1"/>
  <c r="AA99" i="1" s="1"/>
  <c r="U86" i="1"/>
  <c r="U36" i="1" s="1"/>
  <c r="U104" i="1" s="1"/>
  <c r="K60" i="1"/>
  <c r="K78" i="1" s="1"/>
  <c r="K28" i="1" s="1"/>
  <c r="K96" i="1" s="1"/>
  <c r="T70" i="1"/>
  <c r="T88" i="1" s="1"/>
  <c r="T38" i="1" s="1"/>
  <c r="T106" i="1" s="1"/>
  <c r="W70" i="1"/>
  <c r="W88" i="1" s="1"/>
  <c r="W38" i="1" s="1"/>
  <c r="W106" i="1" s="1"/>
  <c r="H68" i="1"/>
  <c r="H86" i="1" s="1"/>
  <c r="H36" i="1" s="1"/>
  <c r="H104" i="1" s="1"/>
  <c r="V68" i="1"/>
  <c r="V86" i="1" s="1"/>
  <c r="V36" i="1" s="1"/>
  <c r="V104" i="1" s="1"/>
  <c r="O88" i="1"/>
  <c r="O38" i="1" s="1"/>
  <c r="O106" i="1" s="1"/>
  <c r="S86" i="1"/>
  <c r="S36" i="1" s="1"/>
  <c r="S104" i="1" s="1"/>
  <c r="AA65" i="1"/>
  <c r="AA83" i="1" s="1"/>
  <c r="AA33" i="1" s="1"/>
  <c r="AA101" i="1" s="1"/>
  <c r="X61" i="1"/>
  <c r="X79" i="1" s="1"/>
  <c r="X29" i="1" s="1"/>
  <c r="X97" i="1" s="1"/>
  <c r="H70" i="1"/>
  <c r="H88" i="1" s="1"/>
  <c r="H38" i="1" s="1"/>
  <c r="H106" i="1" s="1"/>
  <c r="K69" i="1"/>
  <c r="K87" i="1" s="1"/>
  <c r="K37" i="1" s="1"/>
  <c r="K105" i="1" s="1"/>
  <c r="X63" i="1"/>
  <c r="X81" i="1" s="1"/>
  <c r="X31" i="1" s="1"/>
  <c r="X99" i="1" s="1"/>
  <c r="G68" i="1"/>
  <c r="G86" i="1" s="1"/>
  <c r="G36" i="1" s="1"/>
  <c r="G104" i="1" s="1"/>
  <c r="AA59" i="1"/>
  <c r="AA77" i="1" s="1"/>
  <c r="AA27" i="1" s="1"/>
  <c r="AA95" i="1" s="1"/>
  <c r="Y83" i="1"/>
  <c r="Y33" i="1" s="1"/>
  <c r="Y101" i="1" s="1"/>
  <c r="Z83" i="1"/>
  <c r="Z33" i="1" s="1"/>
  <c r="Z101" i="1" s="1"/>
  <c r="Q88" i="1"/>
  <c r="Q38" i="1" s="1"/>
  <c r="Q106" i="1" s="1"/>
  <c r="F86" i="1"/>
  <c r="F36" i="1" s="1"/>
  <c r="F104" i="1" s="1"/>
  <c r="P86" i="1"/>
  <c r="P36" i="1" s="1"/>
  <c r="P104" i="1" s="1"/>
  <c r="K65" i="1"/>
  <c r="K83" i="1" s="1"/>
  <c r="K33" i="1" s="1"/>
  <c r="K101" i="1" s="1"/>
  <c r="M61" i="1"/>
  <c r="M79" i="1" s="1"/>
  <c r="M29" i="1" s="1"/>
  <c r="M97" i="1" s="1"/>
  <c r="Z70" i="1"/>
  <c r="Z88" i="1" s="1"/>
  <c r="Z38" i="1" s="1"/>
  <c r="Z106" i="1" s="1"/>
  <c r="U69" i="1"/>
  <c r="U87" i="1" s="1"/>
  <c r="U37" i="1" s="1"/>
  <c r="U105" i="1" s="1"/>
  <c r="U63" i="1"/>
  <c r="U81" i="1" s="1"/>
  <c r="U31" i="1" s="1"/>
  <c r="U99" i="1" s="1"/>
  <c r="J68" i="1"/>
  <c r="J86" i="1" s="1"/>
  <c r="J36" i="1" s="1"/>
  <c r="J104" i="1" s="1"/>
  <c r="O68" i="1"/>
  <c r="O86" i="1" s="1"/>
  <c r="O36" i="1" s="1"/>
  <c r="O104" i="1" s="1"/>
  <c r="N88" i="1"/>
  <c r="N38" i="1" s="1"/>
  <c r="N106" i="1" s="1"/>
  <c r="V88" i="1"/>
  <c r="V38" i="1" s="1"/>
  <c r="V106" i="1" s="1"/>
  <c r="X86" i="1"/>
  <c r="X36" i="1" s="1"/>
  <c r="X104" i="1" s="1"/>
  <c r="M86" i="1"/>
  <c r="M36" i="1" s="1"/>
  <c r="M104" i="1" s="1"/>
  <c r="K86" i="1"/>
  <c r="K36" i="1" s="1"/>
  <c r="K104" i="1" s="1"/>
  <c r="Z60" i="1"/>
  <c r="Z78" i="1" s="1"/>
  <c r="Z28" i="1" s="1"/>
  <c r="Z96" i="1" s="1"/>
  <c r="X65" i="1"/>
  <c r="X83" i="1" s="1"/>
  <c r="X33" i="1" s="1"/>
  <c r="X101" i="1" s="1"/>
  <c r="K70" i="1"/>
  <c r="K88" i="1" s="1"/>
  <c r="K38" i="1" s="1"/>
  <c r="K106" i="1" s="1"/>
  <c r="M70" i="1"/>
  <c r="M88" i="1" s="1"/>
  <c r="M38" i="1" s="1"/>
  <c r="M106" i="1" s="1"/>
  <c r="AA69" i="1"/>
  <c r="AA87" i="1" s="1"/>
  <c r="AA37" i="1" s="1"/>
  <c r="AA105" i="1" s="1"/>
  <c r="R68" i="1"/>
  <c r="R86" i="1" s="1"/>
  <c r="R36" i="1" s="1"/>
  <c r="R104" i="1" s="1"/>
  <c r="T68" i="1"/>
  <c r="T86" i="1" s="1"/>
  <c r="T36" i="1" s="1"/>
  <c r="T104" i="1" s="1"/>
  <c r="AB59" i="1"/>
  <c r="AB77" i="1" s="1"/>
  <c r="AB27" i="1" s="1"/>
  <c r="AB95" i="1" s="1"/>
  <c r="E88" i="1"/>
  <c r="E38" i="1" s="1"/>
  <c r="E106" i="1" s="1"/>
  <c r="AB85" i="1"/>
  <c r="W86" i="1"/>
  <c r="W36" i="1" s="1"/>
  <c r="W104" i="1" s="1"/>
  <c r="E86" i="1"/>
  <c r="E36" i="1" s="1"/>
  <c r="E104" i="1" s="1"/>
  <c r="L86" i="1"/>
  <c r="L36" i="1" s="1"/>
  <c r="L104" i="1" s="1"/>
  <c r="AB60" i="1"/>
  <c r="AB78" i="1" s="1"/>
  <c r="AB28" i="1" s="1"/>
  <c r="AB96" i="1" s="1"/>
  <c r="I70" i="1"/>
  <c r="I88" i="1" s="1"/>
  <c r="I38" i="1" s="1"/>
  <c r="I106" i="1" s="1"/>
  <c r="U70" i="1"/>
  <c r="U88" i="1" s="1"/>
  <c r="U38" i="1" s="1"/>
  <c r="U106" i="1" s="1"/>
  <c r="W69" i="1"/>
  <c r="W87" i="1" s="1"/>
  <c r="W37" i="1" s="1"/>
  <c r="W105" i="1" s="1"/>
  <c r="Y63" i="1"/>
  <c r="Y81" i="1" s="1"/>
  <c r="Y31" i="1" s="1"/>
  <c r="Y99" i="1" s="1"/>
  <c r="Z68" i="1"/>
  <c r="Z86" i="1" s="1"/>
  <c r="Z36" i="1" s="1"/>
  <c r="Z104" i="1" s="1"/>
  <c r="AB68" i="1"/>
  <c r="AB86" i="1" s="1"/>
  <c r="AB36" i="1" s="1"/>
  <c r="AB104" i="1" s="1"/>
  <c r="N68" i="1"/>
  <c r="N86" i="1" s="1"/>
  <c r="N36" i="1" s="1"/>
  <c r="N104" i="1" s="1"/>
  <c r="U35" i="1"/>
  <c r="U103" i="1" s="1"/>
  <c r="T35" i="1"/>
  <c r="T103" i="1" s="1"/>
  <c r="X35" i="1"/>
  <c r="X103" i="1" s="1"/>
  <c r="V35" i="1"/>
  <c r="V103" i="1" s="1"/>
  <c r="AB35" i="1"/>
  <c r="AB103" i="1" s="1"/>
  <c r="W35" i="1"/>
  <c r="W103" i="1" s="1"/>
  <c r="D35" i="1"/>
  <c r="D103" i="1" s="1"/>
  <c r="Y35" i="1"/>
  <c r="Y103" i="1" s="1"/>
  <c r="Z35" i="1"/>
  <c r="Z103" i="1" s="1"/>
  <c r="S35" i="1"/>
  <c r="S103" i="1" s="1"/>
  <c r="AA35" i="1"/>
  <c r="AA103" i="1" s="1"/>
  <c r="D77" i="1"/>
  <c r="D27" i="1" s="1"/>
  <c r="D95" i="1" s="1"/>
  <c r="X89" i="1"/>
  <c r="X39" i="1" s="1"/>
  <c r="X107" i="1" s="1"/>
  <c r="T89" i="1"/>
  <c r="T39" i="1" s="1"/>
  <c r="T107" i="1" s="1"/>
  <c r="W89" i="1"/>
  <c r="W39" i="1" s="1"/>
  <c r="W107" i="1" s="1"/>
  <c r="V89" i="1"/>
  <c r="V39" i="1" s="1"/>
  <c r="V107" i="1" s="1"/>
  <c r="Y89" i="1"/>
  <c r="Y39" i="1" s="1"/>
  <c r="Y107" i="1" s="1"/>
  <c r="AB89" i="1"/>
  <c r="AB39" i="1" s="1"/>
  <c r="AB107" i="1" s="1"/>
  <c r="Z89" i="1"/>
  <c r="Z39" i="1" s="1"/>
  <c r="Z107" i="1" s="1"/>
  <c r="AA89" i="1"/>
  <c r="AA39" i="1" s="1"/>
  <c r="AA107" i="1" s="1"/>
  <c r="U89" i="1"/>
  <c r="U39" i="1" s="1"/>
  <c r="U107" i="1" s="1"/>
  <c r="Q89" i="1"/>
  <c r="Q39" i="1" s="1"/>
  <c r="Q107" i="1" s="1"/>
  <c r="R89" i="1"/>
  <c r="R39" i="1" s="1"/>
  <c r="R107" i="1" s="1"/>
  <c r="K89" i="1"/>
  <c r="K39" i="1" s="1"/>
  <c r="K107" i="1" s="1"/>
  <c r="S89" i="1"/>
  <c r="S39" i="1" s="1"/>
  <c r="S107" i="1" s="1"/>
  <c r="V33" i="1"/>
  <c r="V101" i="1" s="1"/>
  <c r="Q87" i="1"/>
  <c r="Q37" i="1" s="1"/>
  <c r="Q105" i="1" s="1"/>
  <c r="M91" i="1"/>
  <c r="M41" i="1" s="1"/>
  <c r="M109" i="1" s="1"/>
  <c r="N91" i="1"/>
  <c r="N41" i="1" s="1"/>
  <c r="N109" i="1" s="1"/>
  <c r="O91" i="1"/>
  <c r="O41" i="1" s="1"/>
  <c r="O109" i="1" s="1"/>
  <c r="O89" i="1"/>
  <c r="O39" i="1" s="1"/>
  <c r="O107" i="1" s="1"/>
  <c r="P89" i="1"/>
  <c r="P39" i="1" s="1"/>
  <c r="P107" i="1" s="1"/>
  <c r="L91" i="1"/>
  <c r="L41" i="1" s="1"/>
  <c r="L109" i="1" s="1"/>
  <c r="G91" i="1"/>
  <c r="G41" i="1" s="1"/>
  <c r="G109" i="1" s="1"/>
  <c r="O81" i="1"/>
  <c r="O31" i="1" s="1"/>
  <c r="O99" i="1" s="1"/>
  <c r="K85" i="1"/>
  <c r="N78" i="1"/>
  <c r="N28" i="1" s="1"/>
  <c r="N96" i="1" s="1"/>
  <c r="T83" i="1"/>
  <c r="T33" i="1" s="1"/>
  <c r="T101" i="1" s="1"/>
  <c r="N85" i="1"/>
  <c r="F89" i="1"/>
  <c r="F39" i="1" s="1"/>
  <c r="F107" i="1" s="1"/>
  <c r="G81" i="1"/>
  <c r="G31" i="1" s="1"/>
  <c r="G99" i="1" s="1"/>
  <c r="Q83" i="1"/>
  <c r="Q33" i="1" s="1"/>
  <c r="Q101" i="1" s="1"/>
  <c r="E78" i="1"/>
  <c r="E28" i="1" s="1"/>
  <c r="E96" i="1" s="1"/>
  <c r="I78" i="1"/>
  <c r="I28" i="1" s="1"/>
  <c r="I96" i="1" s="1"/>
  <c r="Q78" i="1"/>
  <c r="Q28" i="1" s="1"/>
  <c r="Q96" i="1" s="1"/>
  <c r="U78" i="1"/>
  <c r="U28" i="1" s="1"/>
  <c r="U96" i="1" s="1"/>
  <c r="G83" i="1"/>
  <c r="G33" i="1" s="1"/>
  <c r="G101" i="1" s="1"/>
  <c r="L79" i="1"/>
  <c r="L29" i="1" s="1"/>
  <c r="L97" i="1" s="1"/>
  <c r="P79" i="1"/>
  <c r="P29" i="1" s="1"/>
  <c r="P97" i="1" s="1"/>
  <c r="L83" i="1"/>
  <c r="L33" i="1" s="1"/>
  <c r="L101" i="1" s="1"/>
  <c r="S81" i="1"/>
  <c r="S31" i="1" s="1"/>
  <c r="S99" i="1" s="1"/>
  <c r="E87" i="1"/>
  <c r="E37" i="1" s="1"/>
  <c r="E105" i="1" s="1"/>
  <c r="J77" i="1"/>
  <c r="J27" i="1" s="1"/>
  <c r="J95" i="1" s="1"/>
  <c r="N77" i="1"/>
  <c r="N27" i="1" s="1"/>
  <c r="N95" i="1" s="1"/>
  <c r="R77" i="1"/>
  <c r="R27" i="1" s="1"/>
  <c r="R95" i="1" s="1"/>
  <c r="V77" i="1"/>
  <c r="V27" i="1" s="1"/>
  <c r="V95" i="1" s="1"/>
  <c r="H85" i="1"/>
  <c r="J87" i="1"/>
  <c r="J37" i="1" s="1"/>
  <c r="J105" i="1" s="1"/>
  <c r="L89" i="1"/>
  <c r="L39" i="1" s="1"/>
  <c r="L107" i="1" s="1"/>
  <c r="L78" i="1"/>
  <c r="L28" i="1" s="1"/>
  <c r="L96" i="1" s="1"/>
  <c r="F79" i="1"/>
  <c r="F29" i="1" s="1"/>
  <c r="F97" i="1" s="1"/>
  <c r="P81" i="1"/>
  <c r="P31" i="1" s="1"/>
  <c r="P99" i="1" s="1"/>
  <c r="T81" i="1"/>
  <c r="T31" i="1" s="1"/>
  <c r="T99" i="1" s="1"/>
  <c r="L85" i="1"/>
  <c r="Y77" i="1"/>
  <c r="Y27" i="1" s="1"/>
  <c r="Y95" i="1" s="1"/>
  <c r="R83" i="1"/>
  <c r="R33" i="1" s="1"/>
  <c r="R101" i="1" s="1"/>
  <c r="M78" i="1"/>
  <c r="M28" i="1" s="1"/>
  <c r="M96" i="1" s="1"/>
  <c r="T79" i="1"/>
  <c r="T29" i="1" s="1"/>
  <c r="T97" i="1" s="1"/>
  <c r="S77" i="1"/>
  <c r="S27" i="1" s="1"/>
  <c r="S95" i="1" s="1"/>
  <c r="O79" i="1"/>
  <c r="O29" i="1" s="1"/>
  <c r="O97" i="1" s="1"/>
  <c r="E81" i="1"/>
  <c r="E31" i="1" s="1"/>
  <c r="E99" i="1" s="1"/>
  <c r="M81" i="1"/>
  <c r="M31" i="1" s="1"/>
  <c r="M99" i="1" s="1"/>
  <c r="I85" i="1"/>
  <c r="G87" i="1"/>
  <c r="G37" i="1" s="1"/>
  <c r="G105" i="1" s="1"/>
  <c r="H79" i="1"/>
  <c r="H29" i="1" s="1"/>
  <c r="H97" i="1" s="1"/>
  <c r="M77" i="1"/>
  <c r="M27" i="1" s="1"/>
  <c r="M95" i="1" s="1"/>
  <c r="Q77" i="1"/>
  <c r="Q27" i="1" s="1"/>
  <c r="Q95" i="1" s="1"/>
  <c r="G78" i="1"/>
  <c r="G28" i="1" s="1"/>
  <c r="G96" i="1" s="1"/>
  <c r="O78" i="1"/>
  <c r="O28" i="1" s="1"/>
  <c r="O96" i="1" s="1"/>
  <c r="E79" i="1"/>
  <c r="E29" i="1" s="1"/>
  <c r="E97" i="1" s="1"/>
  <c r="Q79" i="1"/>
  <c r="Q29" i="1" s="1"/>
  <c r="Q97" i="1" s="1"/>
  <c r="U79" i="1"/>
  <c r="U29" i="1" s="1"/>
  <c r="U97" i="1" s="1"/>
  <c r="E83" i="1"/>
  <c r="E33" i="1" s="1"/>
  <c r="E101" i="1" s="1"/>
  <c r="I83" i="1"/>
  <c r="I33" i="1" s="1"/>
  <c r="I101" i="1" s="1"/>
  <c r="M83" i="1"/>
  <c r="M33" i="1" s="1"/>
  <c r="M101" i="1" s="1"/>
  <c r="G85" i="1"/>
  <c r="O85" i="1"/>
  <c r="M87" i="1"/>
  <c r="M37" i="1" s="1"/>
  <c r="M105" i="1" s="1"/>
  <c r="G89" i="1"/>
  <c r="G39" i="1" s="1"/>
  <c r="G107" i="1" s="1"/>
  <c r="E91" i="1"/>
  <c r="E41" i="1" s="1"/>
  <c r="E109" i="1" s="1"/>
  <c r="I91" i="1"/>
  <c r="I41" i="1" s="1"/>
  <c r="I109" i="1" s="1"/>
  <c r="D81" i="1"/>
  <c r="D31" i="1" s="1"/>
  <c r="D99" i="1" s="1"/>
  <c r="D89" i="1"/>
  <c r="D39" i="1" s="1"/>
  <c r="D107" i="1" s="1"/>
  <c r="J79" i="1"/>
  <c r="J29" i="1" s="1"/>
  <c r="J97" i="1" s="1"/>
  <c r="V79" i="1"/>
  <c r="V29" i="1" s="1"/>
  <c r="V97" i="1" s="1"/>
  <c r="H83" i="1"/>
  <c r="H33" i="1" s="1"/>
  <c r="H101" i="1" s="1"/>
  <c r="P83" i="1"/>
  <c r="P33" i="1" s="1"/>
  <c r="P101" i="1" s="1"/>
  <c r="E85" i="1"/>
  <c r="Q85" i="1"/>
  <c r="L87" i="1"/>
  <c r="L37" i="1" s="1"/>
  <c r="L105" i="1" s="1"/>
  <c r="N89" i="1"/>
  <c r="N39" i="1" s="1"/>
  <c r="N107" i="1" s="1"/>
  <c r="W81" i="1"/>
  <c r="W31" i="1" s="1"/>
  <c r="W99" i="1" s="1"/>
  <c r="F77" i="1"/>
  <c r="F27" i="1" s="1"/>
  <c r="F95" i="1" s="1"/>
  <c r="P78" i="1"/>
  <c r="P28" i="1" s="1"/>
  <c r="P96" i="1" s="1"/>
  <c r="N79" i="1"/>
  <c r="N29" i="1" s="1"/>
  <c r="N97" i="1" s="1"/>
  <c r="R79" i="1"/>
  <c r="R29" i="1" s="1"/>
  <c r="R97" i="1" s="1"/>
  <c r="P85" i="1"/>
  <c r="N87" i="1"/>
  <c r="N37" i="1" s="1"/>
  <c r="N105" i="1" s="1"/>
  <c r="H89" i="1"/>
  <c r="H39" i="1" s="1"/>
  <c r="H107" i="1" s="1"/>
  <c r="F91" i="1"/>
  <c r="F41" i="1" s="1"/>
  <c r="F109" i="1" s="1"/>
  <c r="J91" i="1"/>
  <c r="J41" i="1" s="1"/>
  <c r="J109" i="1" s="1"/>
  <c r="X78" i="1"/>
  <c r="X28" i="1" s="1"/>
  <c r="X96" i="1" s="1"/>
  <c r="L81" i="1"/>
  <c r="L31" i="1" s="1"/>
  <c r="L99" i="1" s="1"/>
  <c r="J83" i="1"/>
  <c r="J33" i="1" s="1"/>
  <c r="J101" i="1" s="1"/>
  <c r="H91" i="1"/>
  <c r="H41" i="1" s="1"/>
  <c r="H109" i="1" s="1"/>
  <c r="G77" i="1"/>
  <c r="G27" i="1" s="1"/>
  <c r="G95" i="1" s="1"/>
  <c r="Q81" i="1"/>
  <c r="Q31" i="1" s="1"/>
  <c r="Q99" i="1" s="1"/>
  <c r="O83" i="1"/>
  <c r="O33" i="1" s="1"/>
  <c r="O101" i="1" s="1"/>
  <c r="M85" i="1"/>
  <c r="E89" i="1"/>
  <c r="E39" i="1" s="1"/>
  <c r="E107" i="1" s="1"/>
  <c r="I89" i="1"/>
  <c r="I39" i="1" s="1"/>
  <c r="I107" i="1" s="1"/>
  <c r="M89" i="1"/>
  <c r="M39" i="1" s="1"/>
  <c r="M107" i="1" s="1"/>
  <c r="D78" i="1"/>
  <c r="D28" i="1" s="1"/>
  <c r="D96" i="1" s="1"/>
  <c r="E77" i="1"/>
  <c r="E27" i="1" s="1"/>
  <c r="E95" i="1" s="1"/>
  <c r="D83" i="1"/>
  <c r="D33" i="1" s="1"/>
  <c r="D101" i="1" s="1"/>
  <c r="F87" i="1"/>
  <c r="F37" i="1" s="1"/>
  <c r="F105" i="1" s="1"/>
  <c r="K91" i="1"/>
  <c r="K41" i="1" s="1"/>
  <c r="K109" i="1" s="1"/>
  <c r="Z77" i="1"/>
  <c r="Z27" i="1" s="1"/>
  <c r="Z95" i="1" s="1"/>
  <c r="H77" i="1"/>
  <c r="H27" i="1" s="1"/>
  <c r="H95" i="1" s="1"/>
  <c r="P77" i="1"/>
  <c r="P27" i="1" s="1"/>
  <c r="P95" i="1" s="1"/>
  <c r="T77" i="1"/>
  <c r="T27" i="1" s="1"/>
  <c r="T95" i="1" s="1"/>
  <c r="F78" i="1"/>
  <c r="F28" i="1" s="1"/>
  <c r="F96" i="1" s="1"/>
  <c r="J78" i="1"/>
  <c r="J28" i="1" s="1"/>
  <c r="J96" i="1" s="1"/>
  <c r="R78" i="1"/>
  <c r="R28" i="1" s="1"/>
  <c r="R96" i="1" s="1"/>
  <c r="J81" i="1"/>
  <c r="J31" i="1" s="1"/>
  <c r="J99" i="1" s="1"/>
  <c r="N81" i="1"/>
  <c r="N31" i="1" s="1"/>
  <c r="N99" i="1" s="1"/>
  <c r="F85" i="1"/>
  <c r="J85" i="1"/>
  <c r="H87" i="1"/>
  <c r="H37" i="1" s="1"/>
  <c r="H105" i="1" s="1"/>
  <c r="P87" i="1"/>
  <c r="P37" i="1" s="1"/>
  <c r="P105" i="1" s="1"/>
  <c r="W77" i="1"/>
  <c r="W27" i="1" s="1"/>
  <c r="W95" i="1" s="1"/>
  <c r="I77" i="1"/>
  <c r="I27" i="1" s="1"/>
  <c r="I95" i="1" s="1"/>
  <c r="U77" i="1"/>
  <c r="U27" i="1" s="1"/>
  <c r="U95" i="1" s="1"/>
  <c r="H78" i="1"/>
  <c r="H28" i="1" s="1"/>
  <c r="H96" i="1" s="1"/>
  <c r="T78" i="1"/>
  <c r="T28" i="1" s="1"/>
  <c r="T96" i="1" s="1"/>
  <c r="G79" i="1"/>
  <c r="G29" i="1" s="1"/>
  <c r="G97" i="1" s="1"/>
  <c r="S79" i="1"/>
  <c r="S29" i="1" s="1"/>
  <c r="S97" i="1" s="1"/>
  <c r="F81" i="1"/>
  <c r="F31" i="1" s="1"/>
  <c r="F99" i="1" s="1"/>
  <c r="R81" i="1"/>
  <c r="R31" i="1" s="1"/>
  <c r="R99" i="1" s="1"/>
  <c r="F83" i="1"/>
  <c r="F33" i="1" s="1"/>
  <c r="F101" i="1" s="1"/>
  <c r="N83" i="1"/>
  <c r="N33" i="1" s="1"/>
  <c r="N101" i="1" s="1"/>
  <c r="I87" i="1"/>
  <c r="I37" i="1" s="1"/>
  <c r="I105" i="1" s="1"/>
  <c r="J89" i="1"/>
  <c r="J39" i="1" s="1"/>
  <c r="J107" i="1" s="1"/>
  <c r="AB79" i="1"/>
  <c r="AB29" i="1" s="1"/>
  <c r="AB97" i="1" s="1"/>
  <c r="V78" i="1"/>
  <c r="V28" i="1" s="1"/>
  <c r="V96" i="1" s="1"/>
  <c r="I79" i="1"/>
  <c r="I29" i="1" s="1"/>
  <c r="I97" i="1" s="1"/>
  <c r="H81" i="1"/>
  <c r="H31" i="1" s="1"/>
  <c r="H99" i="1" s="1"/>
  <c r="R85" i="1"/>
  <c r="C42" i="3"/>
  <c r="C40" i="3"/>
  <c r="C41" i="3"/>
  <c r="C24" i="3"/>
  <c r="I42" i="3"/>
  <c r="I41" i="3"/>
  <c r="I40" i="3"/>
  <c r="O42" i="3"/>
  <c r="O41" i="3"/>
  <c r="O40" i="3"/>
  <c r="U42" i="3"/>
  <c r="U41" i="3"/>
  <c r="U40" i="3"/>
  <c r="AA42" i="3"/>
  <c r="AA41" i="3"/>
  <c r="AA40" i="3"/>
  <c r="AG42" i="3"/>
  <c r="AG41" i="3"/>
  <c r="AG40" i="3"/>
  <c r="H42" i="3"/>
  <c r="H41" i="3"/>
  <c r="H40" i="3"/>
  <c r="N42" i="3"/>
  <c r="N41" i="3"/>
  <c r="N40" i="3"/>
  <c r="T42" i="3"/>
  <c r="T41" i="3"/>
  <c r="T40" i="3"/>
  <c r="Z42" i="3"/>
  <c r="Z41" i="3"/>
  <c r="Z40" i="3"/>
  <c r="AF42" i="3"/>
  <c r="AF41" i="3"/>
  <c r="AF40" i="3"/>
  <c r="G42" i="3"/>
  <c r="G41" i="3"/>
  <c r="G40" i="3"/>
  <c r="M42" i="3"/>
  <c r="M41" i="3"/>
  <c r="M40" i="3"/>
  <c r="S42" i="3"/>
  <c r="S41" i="3"/>
  <c r="S40" i="3"/>
  <c r="Y42" i="3"/>
  <c r="Y41" i="3"/>
  <c r="Y40" i="3"/>
  <c r="AE42" i="3"/>
  <c r="AE41" i="3"/>
  <c r="AE40" i="3"/>
  <c r="F42" i="3"/>
  <c r="F41" i="3"/>
  <c r="F40" i="3"/>
  <c r="L42" i="3"/>
  <c r="L41" i="3"/>
  <c r="L40" i="3"/>
  <c r="R42" i="3"/>
  <c r="R41" i="3"/>
  <c r="R40" i="3"/>
  <c r="X42" i="3"/>
  <c r="X41" i="3"/>
  <c r="X40" i="3"/>
  <c r="AD42" i="3"/>
  <c r="AD41" i="3"/>
  <c r="AD40" i="3"/>
  <c r="E42" i="3"/>
  <c r="E41" i="3"/>
  <c r="E40" i="3"/>
  <c r="K42" i="3"/>
  <c r="K41" i="3"/>
  <c r="K40" i="3"/>
  <c r="Q42" i="3"/>
  <c r="Q41" i="3"/>
  <c r="Q40" i="3"/>
  <c r="W42" i="3"/>
  <c r="W41" i="3"/>
  <c r="W40" i="3"/>
  <c r="AC42" i="3"/>
  <c r="AC41" i="3"/>
  <c r="AC40" i="3"/>
  <c r="D42" i="3"/>
  <c r="D41" i="3"/>
  <c r="D40" i="3"/>
  <c r="J42" i="3"/>
  <c r="J41" i="3"/>
  <c r="J40" i="3"/>
  <c r="P42" i="3"/>
  <c r="P41" i="3"/>
  <c r="P40" i="3"/>
  <c r="V42" i="3"/>
  <c r="V41" i="3"/>
  <c r="V40" i="3"/>
  <c r="AB42" i="3"/>
  <c r="AB41" i="3"/>
  <c r="AB40" i="3"/>
  <c r="I24" i="3"/>
  <c r="O25" i="3"/>
  <c r="O24" i="3"/>
  <c r="U26" i="3"/>
  <c r="U25" i="3"/>
  <c r="U24" i="3"/>
  <c r="AA26" i="3"/>
  <c r="AA25" i="3"/>
  <c r="AA24" i="3"/>
  <c r="AG26" i="3"/>
  <c r="AG25" i="3"/>
  <c r="AG24" i="3"/>
  <c r="H24" i="3"/>
  <c r="N25" i="3"/>
  <c r="N24" i="3"/>
  <c r="T26" i="3"/>
  <c r="T25" i="3"/>
  <c r="T24" i="3"/>
  <c r="Z26" i="3"/>
  <c r="Z25" i="3"/>
  <c r="Z24" i="3"/>
  <c r="AF26" i="3"/>
  <c r="AF25" i="3"/>
  <c r="AF24" i="3"/>
  <c r="G24" i="3"/>
  <c r="M24" i="3"/>
  <c r="S26" i="3"/>
  <c r="S25" i="3"/>
  <c r="S24" i="3"/>
  <c r="Y26" i="3"/>
  <c r="Y25" i="3"/>
  <c r="Y24" i="3"/>
  <c r="AE26" i="3"/>
  <c r="AE25" i="3"/>
  <c r="AE24" i="3"/>
  <c r="F24" i="3"/>
  <c r="L24" i="3"/>
  <c r="R26" i="3"/>
  <c r="R25" i="3"/>
  <c r="R24" i="3"/>
  <c r="X26" i="3"/>
  <c r="X25" i="3"/>
  <c r="X24" i="3"/>
  <c r="AD26" i="3"/>
  <c r="AD25" i="3"/>
  <c r="AD24" i="3"/>
  <c r="E24" i="3"/>
  <c r="K24" i="3"/>
  <c r="Q25" i="3"/>
  <c r="Q24" i="3"/>
  <c r="W26" i="3"/>
  <c r="W25" i="3"/>
  <c r="W24" i="3"/>
  <c r="AC26" i="3"/>
  <c r="AC25" i="3"/>
  <c r="AC24" i="3"/>
  <c r="D24" i="3"/>
  <c r="J24" i="3"/>
  <c r="P25" i="3"/>
  <c r="P24" i="3"/>
  <c r="V26" i="3"/>
  <c r="V25" i="3"/>
  <c r="V24" i="3"/>
  <c r="AB26" i="3"/>
  <c r="AB25" i="3"/>
  <c r="AB24" i="3"/>
  <c r="K35" i="1" l="1"/>
  <c r="K103" i="1" s="1"/>
  <c r="P35" i="1"/>
  <c r="P103" i="1" s="1"/>
  <c r="Q35" i="1"/>
  <c r="Q103" i="1" s="1"/>
  <c r="J35" i="1"/>
  <c r="J103" i="1" s="1"/>
  <c r="E35" i="1"/>
  <c r="E103" i="1" s="1"/>
  <c r="F35" i="1"/>
  <c r="F103" i="1" s="1"/>
  <c r="I35" i="1"/>
  <c r="I103" i="1" s="1"/>
  <c r="H35" i="1"/>
  <c r="H103" i="1" s="1"/>
  <c r="L35" i="1"/>
  <c r="L103" i="1" s="1"/>
  <c r="M35" i="1"/>
  <c r="M103" i="1" s="1"/>
  <c r="O35" i="1"/>
  <c r="O103" i="1" s="1"/>
  <c r="N35" i="1"/>
  <c r="N103" i="1" s="1"/>
  <c r="R35" i="1"/>
  <c r="R103" i="1" s="1"/>
  <c r="G35" i="1"/>
  <c r="G103" i="1" s="1"/>
  <c r="X77" i="1"/>
  <c r="X27" i="1" s="1"/>
  <c r="X95" i="1" s="1"/>
  <c r="W78" i="1"/>
  <c r="W28" i="1" s="1"/>
  <c r="W96" i="1" s="1"/>
</calcChain>
</file>

<file path=xl/comments1.xml><?xml version="1.0" encoding="utf-8"?>
<comments xmlns="http://schemas.openxmlformats.org/spreadsheetml/2006/main">
  <authors>
    <author>Tony Hays</author>
  </authors>
  <commentList>
    <comment ref="B14" authorId="0" shapeId="0">
      <text>
        <r>
          <rPr>
            <b/>
            <sz val="9"/>
            <color indexed="81"/>
            <rFont val="Tahoma"/>
            <family val="2"/>
          </rPr>
          <t>Tony Hays:</t>
        </r>
        <r>
          <rPr>
            <sz val="9"/>
            <color indexed="81"/>
            <rFont val="Tahoma"/>
            <family val="2"/>
          </rPr>
          <t xml:space="preserve">
Shevell p. 277</t>
        </r>
      </text>
    </comment>
    <comment ref="B15" authorId="0" shapeId="0">
      <text>
        <r>
          <rPr>
            <b/>
            <sz val="9"/>
            <color indexed="81"/>
            <rFont val="Tahoma"/>
            <family val="2"/>
          </rPr>
          <t>Tony Hays:</t>
        </r>
        <r>
          <rPr>
            <sz val="9"/>
            <color indexed="81"/>
            <rFont val="Tahoma"/>
            <family val="2"/>
          </rPr>
          <t xml:space="preserve">
Torenbeek Table 7.1</t>
        </r>
      </text>
    </comment>
    <comment ref="B21" authorId="0" shapeId="0">
      <text>
        <r>
          <rPr>
            <b/>
            <sz val="9"/>
            <color indexed="81"/>
            <rFont val="Tahoma"/>
            <family val="2"/>
          </rPr>
          <t>Tony Hays:</t>
        </r>
        <r>
          <rPr>
            <sz val="9"/>
            <color indexed="81"/>
            <rFont val="Tahoma"/>
            <family val="2"/>
          </rPr>
          <t xml:space="preserve">
See text box</t>
        </r>
      </text>
    </comment>
  </commentList>
</comments>
</file>

<file path=xl/comments2.xml><?xml version="1.0" encoding="utf-8"?>
<comments xmlns="http://schemas.openxmlformats.org/spreadsheetml/2006/main">
  <authors>
    <author>Tony Hays</author>
  </authors>
  <commentList>
    <comment ref="A5" authorId="0" shapeId="0">
      <text>
        <r>
          <rPr>
            <b/>
            <sz val="8"/>
            <color indexed="81"/>
            <rFont val="Tahoma"/>
            <family val="2"/>
          </rPr>
          <t>Tony Hays:</t>
        </r>
        <r>
          <rPr>
            <sz val="8"/>
            <color indexed="81"/>
            <rFont val="Tahoma"/>
            <family val="2"/>
          </rPr>
          <t xml:space="preserve">
Source of geometric data.</t>
        </r>
      </text>
    </comment>
    <comment ref="G5" authorId="0" shapeId="0">
      <text>
        <r>
          <rPr>
            <b/>
            <sz val="8"/>
            <color indexed="81"/>
            <rFont val="Tahoma"/>
            <family val="2"/>
          </rPr>
          <t>Tony Hays:</t>
        </r>
        <r>
          <rPr>
            <sz val="8"/>
            <color indexed="81"/>
            <rFont val="Tahoma"/>
            <family val="2"/>
          </rPr>
          <t xml:space="preserve">
Best fit of drag map values in Obert.</t>
        </r>
      </text>
    </comment>
    <comment ref="D10" authorId="0" shapeId="0">
      <text>
        <r>
          <rPr>
            <b/>
            <sz val="8"/>
            <color indexed="81"/>
            <rFont val="Tahoma"/>
            <family val="2"/>
          </rPr>
          <t>Tony Hays:</t>
        </r>
        <r>
          <rPr>
            <sz val="8"/>
            <color indexed="81"/>
            <rFont val="Tahoma"/>
            <family val="2"/>
          </rPr>
          <t xml:space="preserve">
According to Obert p 247, this is too high</t>
        </r>
      </text>
    </comment>
    <comment ref="E10" authorId="0" shapeId="0">
      <text>
        <r>
          <rPr>
            <b/>
            <sz val="8"/>
            <color indexed="81"/>
            <rFont val="Tahoma"/>
            <family val="2"/>
          </rPr>
          <t>Tony Hays:</t>
        </r>
        <r>
          <rPr>
            <sz val="8"/>
            <color indexed="81"/>
            <rFont val="Tahoma"/>
            <family val="2"/>
          </rPr>
          <t xml:space="preserve">
Obert p 247
</t>
        </r>
      </text>
    </comment>
    <comment ref="C13" authorId="0" shapeId="0">
      <text>
        <r>
          <rPr>
            <b/>
            <sz val="8"/>
            <color indexed="81"/>
            <rFont val="Tahoma"/>
            <family val="2"/>
          </rPr>
          <t>Tony Hays:</t>
        </r>
        <r>
          <rPr>
            <sz val="8"/>
            <color indexed="81"/>
            <rFont val="Tahoma"/>
            <family val="2"/>
          </rPr>
          <t xml:space="preserve">
Obert p 250</t>
        </r>
      </text>
    </comment>
    <comment ref="F13" authorId="0" shapeId="0">
      <text>
        <r>
          <rPr>
            <b/>
            <sz val="8"/>
            <color indexed="81"/>
            <rFont val="Tahoma"/>
            <family val="2"/>
          </rPr>
          <t>Tony Hays:</t>
        </r>
        <r>
          <rPr>
            <sz val="8"/>
            <color indexed="81"/>
            <rFont val="Tahoma"/>
            <family val="2"/>
          </rPr>
          <t xml:space="preserve">
Obert p 250</t>
        </r>
      </text>
    </comment>
    <comment ref="D14" authorId="0" shapeId="0">
      <text>
        <r>
          <rPr>
            <b/>
            <sz val="8"/>
            <color indexed="81"/>
            <rFont val="Tahoma"/>
            <family val="2"/>
          </rPr>
          <t>Tony Hays:</t>
        </r>
        <r>
          <rPr>
            <sz val="8"/>
            <color indexed="81"/>
            <rFont val="Tahoma"/>
            <family val="2"/>
          </rPr>
          <t xml:space="preserve">
Wikipedia</t>
        </r>
      </text>
    </comment>
  </commentList>
</comments>
</file>

<file path=xl/comments3.xml><?xml version="1.0" encoding="utf-8"?>
<comments xmlns="http://schemas.openxmlformats.org/spreadsheetml/2006/main">
  <authors>
    <author>Tony Hays</author>
  </authors>
  <commentList>
    <comment ref="B12" authorId="0" shapeId="0">
      <text>
        <r>
          <rPr>
            <b/>
            <sz val="8"/>
            <color indexed="81"/>
            <rFont val="Tahoma"/>
            <family val="2"/>
          </rPr>
          <t>Tony Hays:</t>
        </r>
        <r>
          <rPr>
            <sz val="8"/>
            <color indexed="81"/>
            <rFont val="Tahoma"/>
            <family val="2"/>
          </rPr>
          <t xml:space="preserve">
Can use Schaufele Fig. 12-17</t>
        </r>
      </text>
    </comment>
    <comment ref="B13" authorId="0" shapeId="0">
      <text>
        <r>
          <rPr>
            <b/>
            <sz val="8"/>
            <color indexed="81"/>
            <rFont val="Tahoma"/>
            <family val="2"/>
          </rPr>
          <t>Tony Hays:</t>
        </r>
        <r>
          <rPr>
            <sz val="8"/>
            <color indexed="81"/>
            <rFont val="Tahoma"/>
            <family val="2"/>
          </rPr>
          <t xml:space="preserve">
Can use Schaufele Fig. 12-17</t>
        </r>
      </text>
    </comment>
    <comment ref="B14" authorId="0" shapeId="0">
      <text>
        <r>
          <rPr>
            <b/>
            <sz val="8"/>
            <color indexed="81"/>
            <rFont val="Tahoma"/>
            <family val="2"/>
          </rPr>
          <t>Tony Hays:</t>
        </r>
        <r>
          <rPr>
            <sz val="8"/>
            <color indexed="81"/>
            <rFont val="Tahoma"/>
            <family val="2"/>
          </rPr>
          <t xml:space="preserve">
Can use Schaufele Fig. 12-17</t>
        </r>
      </text>
    </comment>
    <comment ref="B15" authorId="0" shapeId="0">
      <text>
        <r>
          <rPr>
            <b/>
            <sz val="8"/>
            <color indexed="81"/>
            <rFont val="Tahoma"/>
            <family val="2"/>
          </rPr>
          <t>Tony Hays:</t>
        </r>
        <r>
          <rPr>
            <sz val="8"/>
            <color indexed="81"/>
            <rFont val="Tahoma"/>
            <family val="2"/>
          </rPr>
          <t xml:space="preserve">
Can use Schaufele Fig. 12-17</t>
        </r>
      </text>
    </comment>
  </commentList>
</comments>
</file>

<file path=xl/sharedStrings.xml><?xml version="1.0" encoding="utf-8"?>
<sst xmlns="http://schemas.openxmlformats.org/spreadsheetml/2006/main" count="73" uniqueCount="54">
  <si>
    <t xml:space="preserve">Aspect Ratio </t>
  </si>
  <si>
    <t>Oswald efficiency factor</t>
  </si>
  <si>
    <t>Mach</t>
  </si>
  <si>
    <t xml:space="preserve">HS </t>
  </si>
  <si>
    <t>CL</t>
  </si>
  <si>
    <t>CL^2</t>
  </si>
  <si>
    <t>Aspect Ratio</t>
  </si>
  <si>
    <t>Parasite drag (clean)</t>
  </si>
  <si>
    <t>CD clean</t>
  </si>
  <si>
    <t xml:space="preserve"> + ΔCD flaps 15</t>
  </si>
  <si>
    <t xml:space="preserve"> + ΔCD slats</t>
  </si>
  <si>
    <t xml:space="preserve"> + ΔCD flaps 25</t>
  </si>
  <si>
    <t xml:space="preserve"> + ΔCD flaps 50</t>
  </si>
  <si>
    <r>
      <t>C</t>
    </r>
    <r>
      <rPr>
        <vertAlign val="subscript"/>
        <sz val="11"/>
        <color theme="1"/>
        <rFont val="Calibri"/>
        <family val="2"/>
        <scheme val="minor"/>
      </rPr>
      <t>L</t>
    </r>
  </si>
  <si>
    <t>Assumptions:</t>
  </si>
  <si>
    <t>Parasite drag coeff.</t>
  </si>
  <si>
    <r>
      <t>C</t>
    </r>
    <r>
      <rPr>
        <vertAlign val="subscript"/>
        <sz val="8"/>
        <color theme="1"/>
        <rFont val="Calibri"/>
        <family val="2"/>
        <scheme val="minor"/>
      </rPr>
      <t>L</t>
    </r>
  </si>
  <si>
    <r>
      <t>ΔC</t>
    </r>
    <r>
      <rPr>
        <vertAlign val="subscript"/>
        <sz val="11"/>
        <color theme="1"/>
        <rFont val="Calibri"/>
        <family val="2"/>
      </rPr>
      <t>D</t>
    </r>
    <r>
      <rPr>
        <sz val="11"/>
        <color theme="1"/>
        <rFont val="Calibri"/>
        <family val="2"/>
      </rPr>
      <t xml:space="preserve"> slats</t>
    </r>
  </si>
  <si>
    <r>
      <t>ΔC</t>
    </r>
    <r>
      <rPr>
        <vertAlign val="subscript"/>
        <sz val="11"/>
        <color theme="1"/>
        <rFont val="Calibri"/>
        <family val="2"/>
      </rPr>
      <t>D</t>
    </r>
    <r>
      <rPr>
        <sz val="11"/>
        <color theme="1"/>
        <rFont val="Calibri"/>
        <family val="2"/>
      </rPr>
      <t xml:space="preserve"> flaps 15</t>
    </r>
  </si>
  <si>
    <r>
      <t>ΔC</t>
    </r>
    <r>
      <rPr>
        <vertAlign val="subscript"/>
        <sz val="11"/>
        <color theme="1"/>
        <rFont val="Calibri"/>
        <family val="2"/>
      </rPr>
      <t>D</t>
    </r>
    <r>
      <rPr>
        <sz val="11"/>
        <color theme="1"/>
        <rFont val="Calibri"/>
        <family val="2"/>
      </rPr>
      <t xml:space="preserve"> flaps 25</t>
    </r>
  </si>
  <si>
    <r>
      <t>ΔC</t>
    </r>
    <r>
      <rPr>
        <vertAlign val="subscript"/>
        <sz val="11"/>
        <color theme="1"/>
        <rFont val="Calibri"/>
        <family val="2"/>
      </rPr>
      <t>D</t>
    </r>
    <r>
      <rPr>
        <sz val="11"/>
        <color theme="1"/>
        <rFont val="Calibri"/>
        <family val="2"/>
      </rPr>
      <t xml:space="preserve"> flaps 50</t>
    </r>
  </si>
  <si>
    <r>
      <t>ΔC</t>
    </r>
    <r>
      <rPr>
        <vertAlign val="subscript"/>
        <sz val="11"/>
        <color theme="1"/>
        <rFont val="Calibri"/>
        <family val="2"/>
      </rPr>
      <t>D</t>
    </r>
    <r>
      <rPr>
        <sz val="11"/>
        <color theme="1"/>
        <rFont val="Calibri"/>
        <family val="2"/>
      </rPr>
      <t xml:space="preserve"> gear  flaps 0</t>
    </r>
  </si>
  <si>
    <r>
      <t>ΔC</t>
    </r>
    <r>
      <rPr>
        <vertAlign val="subscript"/>
        <sz val="11"/>
        <color theme="1"/>
        <rFont val="Calibri"/>
        <family val="2"/>
      </rPr>
      <t>D</t>
    </r>
    <r>
      <rPr>
        <sz val="11"/>
        <color theme="1"/>
        <rFont val="Calibri"/>
        <family val="2"/>
      </rPr>
      <t xml:space="preserve"> gear  flaps 15</t>
    </r>
  </si>
  <si>
    <r>
      <t>ΔC</t>
    </r>
    <r>
      <rPr>
        <vertAlign val="subscript"/>
        <sz val="11"/>
        <color theme="1"/>
        <rFont val="Calibri"/>
        <family val="2"/>
      </rPr>
      <t>D</t>
    </r>
    <r>
      <rPr>
        <sz val="11"/>
        <color theme="1"/>
        <rFont val="Calibri"/>
        <family val="2"/>
      </rPr>
      <t xml:space="preserve"> gear  flaps 25</t>
    </r>
  </si>
  <si>
    <r>
      <t>ΔC</t>
    </r>
    <r>
      <rPr>
        <vertAlign val="subscript"/>
        <sz val="11"/>
        <color theme="1"/>
        <rFont val="Calibri"/>
        <family val="2"/>
      </rPr>
      <t>D</t>
    </r>
    <r>
      <rPr>
        <sz val="11"/>
        <color theme="1"/>
        <rFont val="Calibri"/>
        <family val="2"/>
      </rPr>
      <t xml:space="preserve"> gear  flaps 50</t>
    </r>
  </si>
  <si>
    <t>Average t/c</t>
  </si>
  <si>
    <t>Sweep at 1/4c (deg)</t>
  </si>
  <si>
    <t>Taper ratio</t>
  </si>
  <si>
    <t>Sweep at 1/4c (rad)</t>
  </si>
  <si>
    <t>Korn constant (Ka)</t>
  </si>
  <si>
    <t>A300</t>
  </si>
  <si>
    <t>Ka</t>
  </si>
  <si>
    <t>BAe 146</t>
  </si>
  <si>
    <t>B737</t>
  </si>
  <si>
    <t>B757</t>
  </si>
  <si>
    <t>B747</t>
  </si>
  <si>
    <t>B767</t>
  </si>
  <si>
    <t>DC-10</t>
  </si>
  <si>
    <t>Type</t>
  </si>
  <si>
    <r>
      <rPr>
        <sz val="11"/>
        <color theme="1"/>
        <rFont val="Calibri"/>
        <family val="2"/>
      </rPr>
      <t>Λ</t>
    </r>
    <r>
      <rPr>
        <vertAlign val="subscript"/>
        <sz val="11"/>
        <color theme="1"/>
        <rFont val="Calibri"/>
        <family val="2"/>
      </rPr>
      <t>1/4c</t>
    </r>
  </si>
  <si>
    <r>
      <t>M</t>
    </r>
    <r>
      <rPr>
        <vertAlign val="subscript"/>
        <sz val="11"/>
        <color theme="1"/>
        <rFont val="Calibri"/>
        <family val="2"/>
        <scheme val="minor"/>
      </rPr>
      <t>cr</t>
    </r>
  </si>
  <si>
    <t>Roskam</t>
  </si>
  <si>
    <t>Source</t>
  </si>
  <si>
    <t>B777</t>
  </si>
  <si>
    <t>AR</t>
  </si>
  <si>
    <t>av. t/c</t>
  </si>
  <si>
    <t>A340</t>
  </si>
  <si>
    <t>B787</t>
  </si>
  <si>
    <t>Piano</t>
  </si>
  <si>
    <t>Wiki</t>
  </si>
  <si>
    <t>Sweep at c/2 (rad)</t>
  </si>
  <si>
    <t>Sweep at c/2 (deg)</t>
  </si>
  <si>
    <r>
      <t>(M</t>
    </r>
    <r>
      <rPr>
        <vertAlign val="subscript"/>
        <sz val="11"/>
        <color theme="1"/>
        <rFont val="Calibri"/>
        <family val="2"/>
        <scheme val="minor"/>
      </rPr>
      <t>DD</t>
    </r>
    <r>
      <rPr>
        <sz val="11"/>
        <color theme="1"/>
        <rFont val="Calibri"/>
        <family val="2"/>
        <scheme val="minor"/>
      </rPr>
      <t>)</t>
    </r>
    <r>
      <rPr>
        <vertAlign val="subscript"/>
        <sz val="11"/>
        <color theme="1"/>
        <rFont val="Calibri"/>
        <family val="2"/>
        <scheme val="minor"/>
      </rPr>
      <t>Douglas</t>
    </r>
    <r>
      <rPr>
        <sz val="11"/>
        <color theme="1"/>
        <rFont val="Calibri"/>
        <family val="2"/>
        <scheme val="minor"/>
      </rPr>
      <t xml:space="preserve"> - (M</t>
    </r>
    <r>
      <rPr>
        <vertAlign val="subscript"/>
        <sz val="11"/>
        <color theme="1"/>
        <rFont val="Calibri"/>
        <family val="2"/>
        <scheme val="minor"/>
      </rPr>
      <t>DD</t>
    </r>
    <r>
      <rPr>
        <sz val="11"/>
        <color theme="1"/>
        <rFont val="Calibri"/>
        <family val="2"/>
        <scheme val="minor"/>
      </rPr>
      <t>)</t>
    </r>
    <r>
      <rPr>
        <vertAlign val="subscript"/>
        <sz val="11"/>
        <color theme="1"/>
        <rFont val="Calibri"/>
        <family val="2"/>
        <scheme val="minor"/>
      </rPr>
      <t>Boeing</t>
    </r>
  </si>
  <si>
    <r>
      <t>(M</t>
    </r>
    <r>
      <rPr>
        <vertAlign val="subscript"/>
        <sz val="11"/>
        <color theme="1"/>
        <rFont val="Calibri"/>
        <family val="2"/>
        <scheme val="minor"/>
      </rPr>
      <t>DD</t>
    </r>
    <r>
      <rPr>
        <sz val="11"/>
        <color theme="1"/>
        <rFont val="Calibri"/>
        <family val="2"/>
        <scheme val="minor"/>
      </rPr>
      <t>)</t>
    </r>
    <r>
      <rPr>
        <vertAlign val="subscript"/>
        <sz val="11"/>
        <color theme="1"/>
        <rFont val="Calibri"/>
        <family val="2"/>
        <scheme val="minor"/>
      </rPr>
      <t>Boeing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</si>
</sst>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000"/>
    <numFmt numFmtId="166" formatCode="0.000"/>
  </numFmts>
  <fonts count="12" x14ac:knownFonts="1">
    <font>
      <sz val="11"/>
      <color theme="1"/>
      <name val="Calibri"/>
      <family val="2"/>
      <scheme val="minor"/>
    </font>
    <font>
      <sz val="11"/>
      <color theme="1"/>
      <name val="Calibri"/>
      <family val="2"/>
    </font>
    <font>
      <vertAlign val="subscript"/>
      <sz val="11"/>
      <color theme="1"/>
      <name val="Calibri"/>
      <family val="2"/>
      <scheme val="minor"/>
    </font>
    <font>
      <sz val="11"/>
      <color theme="1"/>
      <name val="Calibri"/>
      <family val="2"/>
    </font>
    <font>
      <sz val="11"/>
      <color rgb="FF000000"/>
      <name val="Calibri"/>
      <family val="2"/>
      <scheme val="minor"/>
    </font>
    <font>
      <vertAlign val="subscript"/>
      <sz val="8"/>
      <color theme="1"/>
      <name val="Calibri"/>
      <family val="2"/>
      <scheme val="minor"/>
    </font>
    <font>
      <sz val="8"/>
      <color indexed="81"/>
      <name val="Tahoma"/>
      <family val="2"/>
    </font>
    <font>
      <b/>
      <sz val="8"/>
      <color indexed="81"/>
      <name val="Tahoma"/>
      <family val="2"/>
    </font>
    <font>
      <vertAlign val="subscript"/>
      <sz val="11"/>
      <color theme="1"/>
      <name val="Calibri"/>
      <family val="2"/>
    </font>
    <font>
      <sz val="11"/>
      <color rgb="FFFF0000"/>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51">
    <xf numFmtId="0" fontId="0" fillId="0" borderId="0" xfId="0"/>
    <xf numFmtId="0" fontId="0" fillId="0" borderId="0" xfId="0" applyAlignment="1">
      <alignment horizontal="center"/>
    </xf>
    <xf numFmtId="164" fontId="0" fillId="0" borderId="0" xfId="0" applyNumberFormat="1"/>
    <xf numFmtId="0" fontId="0" fillId="0" borderId="1" xfId="0" applyBorder="1"/>
    <xf numFmtId="0" fontId="0" fillId="0" borderId="5" xfId="0" applyBorder="1"/>
    <xf numFmtId="0" fontId="0" fillId="0" borderId="3" xfId="0" applyBorder="1"/>
    <xf numFmtId="0" fontId="0" fillId="0" borderId="0" xfId="0" applyBorder="1"/>
    <xf numFmtId="0" fontId="3" fillId="0" borderId="1" xfId="0" applyFont="1" applyBorder="1"/>
    <xf numFmtId="0" fontId="4" fillId="0" borderId="0" xfId="0" applyFont="1"/>
    <xf numFmtId="0" fontId="0" fillId="2" borderId="1" xfId="0" applyFill="1" applyBorder="1"/>
    <xf numFmtId="165" fontId="0" fillId="2" borderId="1" xfId="0" applyNumberFormat="1" applyFill="1" applyBorder="1"/>
    <xf numFmtId="0" fontId="0" fillId="0" borderId="1" xfId="0" applyBorder="1" applyAlignment="1">
      <alignment horizontal="center"/>
    </xf>
    <xf numFmtId="0" fontId="0" fillId="0" borderId="1" xfId="0" applyBorder="1" applyAlignment="1">
      <alignment horizontal="center"/>
    </xf>
    <xf numFmtId="0" fontId="0" fillId="0" borderId="10" xfId="0" applyBorder="1"/>
    <xf numFmtId="0" fontId="0" fillId="0" borderId="11" xfId="0" applyBorder="1"/>
    <xf numFmtId="0" fontId="0" fillId="0" borderId="12" xfId="0" applyBorder="1"/>
    <xf numFmtId="0" fontId="0" fillId="0" borderId="6" xfId="0" applyBorder="1"/>
    <xf numFmtId="0" fontId="0" fillId="0" borderId="8" xfId="0" applyBorder="1"/>
    <xf numFmtId="0" fontId="0" fillId="0" borderId="9" xfId="0" applyBorder="1"/>
    <xf numFmtId="0" fontId="3" fillId="0" borderId="1" xfId="0" applyFont="1" applyBorder="1" applyAlignment="1">
      <alignment horizontal="center"/>
    </xf>
    <xf numFmtId="0" fontId="0" fillId="0" borderId="2" xfId="0" applyBorder="1"/>
    <xf numFmtId="0" fontId="9" fillId="0" borderId="6" xfId="0" applyFont="1" applyBorder="1"/>
    <xf numFmtId="0" fontId="0" fillId="0" borderId="5" xfId="0" applyFill="1" applyBorder="1"/>
    <xf numFmtId="0" fontId="9" fillId="0" borderId="6" xfId="0" applyFont="1" applyFill="1" applyBorder="1"/>
    <xf numFmtId="0" fontId="0" fillId="0" borderId="7" xfId="0" applyFill="1" applyBorder="1"/>
    <xf numFmtId="0" fontId="9" fillId="0" borderId="9" xfId="0" applyFont="1" applyBorder="1"/>
    <xf numFmtId="166" fontId="0" fillId="0" borderId="3" xfId="0" applyNumberFormat="1" applyBorder="1"/>
    <xf numFmtId="166" fontId="0" fillId="0" borderId="4" xfId="0" applyNumberFormat="1" applyBorder="1"/>
    <xf numFmtId="166" fontId="0" fillId="0" borderId="1" xfId="0" applyNumberFormat="1" applyBorder="1"/>
    <xf numFmtId="166" fontId="0" fillId="0" borderId="6" xfId="0" applyNumberFormat="1" applyBorder="1"/>
    <xf numFmtId="166" fontId="0" fillId="0" borderId="8" xfId="0" applyNumberFormat="1" applyBorder="1"/>
    <xf numFmtId="166" fontId="0" fillId="0" borderId="9" xfId="0" applyNumberFormat="1" applyBorder="1"/>
    <xf numFmtId="2" fontId="0" fillId="0" borderId="0" xfId="0" applyNumberFormat="1" applyBorder="1"/>
    <xf numFmtId="166" fontId="0" fillId="2" borderId="1" xfId="0" applyNumberFormat="1" applyFill="1" applyBorder="1"/>
    <xf numFmtId="2" fontId="0" fillId="0" borderId="2" xfId="0" applyNumberFormat="1" applyBorder="1"/>
    <xf numFmtId="166" fontId="0" fillId="2" borderId="3" xfId="0" applyNumberFormat="1" applyFill="1" applyBorder="1"/>
    <xf numFmtId="2" fontId="0" fillId="0" borderId="5" xfId="0" applyNumberFormat="1" applyBorder="1"/>
    <xf numFmtId="2" fontId="0" fillId="0" borderId="7" xfId="0" applyNumberFormat="1" applyBorder="1"/>
    <xf numFmtId="166" fontId="0" fillId="2" borderId="8" xfId="0" applyNumberFormat="1" applyFill="1" applyBorder="1"/>
    <xf numFmtId="0" fontId="0" fillId="0" borderId="4" xfId="0" applyBorder="1"/>
    <xf numFmtId="0" fontId="0" fillId="0" borderId="2" xfId="0" applyBorder="1" applyAlignment="1">
      <alignment horizontal="center"/>
    </xf>
    <xf numFmtId="0" fontId="0" fillId="3" borderId="3" xfId="0" applyFill="1" applyBorder="1" applyAlignment="1">
      <alignment horizontal="center"/>
    </xf>
    <xf numFmtId="0" fontId="0" fillId="0" borderId="3" xfId="0" applyBorder="1" applyAlignment="1">
      <alignment horizontal="center"/>
    </xf>
    <xf numFmtId="2" fontId="0" fillId="0" borderId="3" xfId="0" applyNumberFormat="1" applyBorder="1"/>
    <xf numFmtId="2" fontId="0" fillId="0" borderId="4" xfId="0" applyNumberFormat="1" applyBorder="1"/>
    <xf numFmtId="165" fontId="9" fillId="0" borderId="6" xfId="0" applyNumberFormat="1" applyFont="1" applyBorder="1"/>
    <xf numFmtId="0" fontId="9" fillId="0" borderId="4" xfId="0" applyFont="1" applyBorder="1"/>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t>
            </a:r>
            <a:r>
              <a:rPr lang="en-US" baseline="-25000"/>
              <a:t>D</a:t>
            </a:r>
            <a:r>
              <a:rPr lang="en-US"/>
              <a:t> versus Mach Number</a:t>
            </a:r>
          </a:p>
        </c:rich>
      </c:tx>
      <c:layout/>
      <c:overlay val="0"/>
    </c:title>
    <c:autoTitleDeleted val="0"/>
    <c:plotArea>
      <c:layout/>
      <c:scatterChart>
        <c:scatterStyle val="smoothMarker"/>
        <c:varyColors val="0"/>
        <c:ser>
          <c:idx val="0"/>
          <c:order val="0"/>
          <c:tx>
            <c:v>CL=0.0</c:v>
          </c:tx>
          <c:marker>
            <c:symbol val="none"/>
          </c:marker>
          <c:xVal>
            <c:numRef>
              <c:f>'HS Drag Map '!$D$76:$AB$76</c:f>
              <c:numCache>
                <c:formatCode>0.00</c:formatCode>
                <c:ptCount val="25"/>
                <c:pt idx="0" formatCode="General">
                  <c:v>0</c:v>
                </c:pt>
                <c:pt idx="1">
                  <c:v>0.5</c:v>
                </c:pt>
                <c:pt idx="2">
                  <c:v>0.6</c:v>
                </c:pt>
                <c:pt idx="3">
                  <c:v>0.7</c:v>
                </c:pt>
                <c:pt idx="4">
                  <c:v>0.75</c:v>
                </c:pt>
                <c:pt idx="5">
                  <c:v>0.76</c:v>
                </c:pt>
                <c:pt idx="6">
                  <c:v>0.77</c:v>
                </c:pt>
                <c:pt idx="7">
                  <c:v>0.78</c:v>
                </c:pt>
                <c:pt idx="8">
                  <c:v>0.79</c:v>
                </c:pt>
                <c:pt idx="9">
                  <c:v>0.8</c:v>
                </c:pt>
                <c:pt idx="10">
                  <c:v>0.81</c:v>
                </c:pt>
                <c:pt idx="11">
                  <c:v>0.82</c:v>
                </c:pt>
                <c:pt idx="12">
                  <c:v>0.83</c:v>
                </c:pt>
                <c:pt idx="13">
                  <c:v>0.84</c:v>
                </c:pt>
                <c:pt idx="14">
                  <c:v>0.85</c:v>
                </c:pt>
                <c:pt idx="15">
                  <c:v>0.86</c:v>
                </c:pt>
                <c:pt idx="16">
                  <c:v>0.87</c:v>
                </c:pt>
                <c:pt idx="17">
                  <c:v>0.88</c:v>
                </c:pt>
                <c:pt idx="18">
                  <c:v>0.89</c:v>
                </c:pt>
                <c:pt idx="19">
                  <c:v>0.9</c:v>
                </c:pt>
                <c:pt idx="20">
                  <c:v>0.91</c:v>
                </c:pt>
                <c:pt idx="21">
                  <c:v>0.92</c:v>
                </c:pt>
                <c:pt idx="22">
                  <c:v>0.93</c:v>
                </c:pt>
                <c:pt idx="23">
                  <c:v>0.94</c:v>
                </c:pt>
                <c:pt idx="24">
                  <c:v>0.95</c:v>
                </c:pt>
              </c:numCache>
            </c:numRef>
          </c:xVal>
          <c:yVal>
            <c:numRef>
              <c:f>'HS Drag Map '!$D$77:$W$77</c:f>
              <c:numCache>
                <c:formatCode>General</c:formatCode>
                <c:ptCount val="20"/>
                <c:pt idx="0">
                  <c:v>1.4999999999999999E-2</c:v>
                </c:pt>
                <c:pt idx="1">
                  <c:v>1.4999999999999999E-2</c:v>
                </c:pt>
                <c:pt idx="2">
                  <c:v>1.5016574671864074E-2</c:v>
                </c:pt>
                <c:pt idx="3">
                  <c:v>1.5292738586962616E-2</c:v>
                </c:pt>
                <c:pt idx="4">
                  <c:v>1.5558320656499472E-2</c:v>
                </c:pt>
                <c:pt idx="5">
                  <c:v>1.562163749706948E-2</c:v>
                </c:pt>
                <c:pt idx="6">
                  <c:v>1.5688355916492751E-2</c:v>
                </c:pt>
                <c:pt idx="7">
                  <c:v>1.5758480811542797E-2</c:v>
                </c:pt>
                <c:pt idx="8">
                  <c:v>1.5832030542697488E-2</c:v>
                </c:pt>
                <c:pt idx="9">
                  <c:v>1.5909069886749325E-2</c:v>
                </c:pt>
                <c:pt idx="10">
                  <c:v>1.5989815025395291E-2</c:v>
                </c:pt>
                <c:pt idx="11">
                  <c:v>1.6074951603860878E-2</c:v>
                </c:pt>
                <c:pt idx="12">
                  <c:v>1.6166554715005329E-2</c:v>
                </c:pt>
                <c:pt idx="13">
                  <c:v>1.6270638943165001E-2</c:v>
                </c:pt>
                <c:pt idx="14">
                  <c:v>1.6403953794349117E-2</c:v>
                </c:pt>
                <c:pt idx="15">
                  <c:v>1.6611443655254809E-2</c:v>
                </c:pt>
                <c:pt idx="16">
                  <c:v>1.7009613825281364E-2</c:v>
                </c:pt>
                <c:pt idx="17">
                  <c:v>1.7890893262844158E-2</c:v>
                </c:pt>
                <c:pt idx="18">
                  <c:v>1.9967494547580053E-2</c:v>
                </c:pt>
                <c:pt idx="19">
                  <c:v>2.4925730287158873E-2</c:v>
                </c:pt>
              </c:numCache>
            </c:numRef>
          </c:yVal>
          <c:smooth val="1"/>
        </c:ser>
        <c:ser>
          <c:idx val="2"/>
          <c:order val="1"/>
          <c:tx>
            <c:v>CL=0.2</c:v>
          </c:tx>
          <c:marker>
            <c:symbol val="none"/>
          </c:marker>
          <c:xVal>
            <c:numRef>
              <c:f>'HS Drag Map '!$D$76:$AB$76</c:f>
              <c:numCache>
                <c:formatCode>0.00</c:formatCode>
                <c:ptCount val="25"/>
                <c:pt idx="0" formatCode="General">
                  <c:v>0</c:v>
                </c:pt>
                <c:pt idx="1">
                  <c:v>0.5</c:v>
                </c:pt>
                <c:pt idx="2">
                  <c:v>0.6</c:v>
                </c:pt>
                <c:pt idx="3">
                  <c:v>0.7</c:v>
                </c:pt>
                <c:pt idx="4">
                  <c:v>0.75</c:v>
                </c:pt>
                <c:pt idx="5">
                  <c:v>0.76</c:v>
                </c:pt>
                <c:pt idx="6">
                  <c:v>0.77</c:v>
                </c:pt>
                <c:pt idx="7">
                  <c:v>0.78</c:v>
                </c:pt>
                <c:pt idx="8">
                  <c:v>0.79</c:v>
                </c:pt>
                <c:pt idx="9">
                  <c:v>0.8</c:v>
                </c:pt>
                <c:pt idx="10">
                  <c:v>0.81</c:v>
                </c:pt>
                <c:pt idx="11">
                  <c:v>0.82</c:v>
                </c:pt>
                <c:pt idx="12">
                  <c:v>0.83</c:v>
                </c:pt>
                <c:pt idx="13">
                  <c:v>0.84</c:v>
                </c:pt>
                <c:pt idx="14">
                  <c:v>0.85</c:v>
                </c:pt>
                <c:pt idx="15">
                  <c:v>0.86</c:v>
                </c:pt>
                <c:pt idx="16">
                  <c:v>0.87</c:v>
                </c:pt>
                <c:pt idx="17">
                  <c:v>0.88</c:v>
                </c:pt>
                <c:pt idx="18">
                  <c:v>0.89</c:v>
                </c:pt>
                <c:pt idx="19">
                  <c:v>0.9</c:v>
                </c:pt>
                <c:pt idx="20">
                  <c:v>0.91</c:v>
                </c:pt>
                <c:pt idx="21">
                  <c:v>0.92</c:v>
                </c:pt>
                <c:pt idx="22">
                  <c:v>0.93</c:v>
                </c:pt>
                <c:pt idx="23">
                  <c:v>0.94</c:v>
                </c:pt>
                <c:pt idx="24">
                  <c:v>0.95</c:v>
                </c:pt>
              </c:numCache>
            </c:numRef>
          </c:xVal>
          <c:yVal>
            <c:numRef>
              <c:f>'HS Drag Map '!$D$79:$U$79</c:f>
              <c:numCache>
                <c:formatCode>General</c:formatCode>
                <c:ptCount val="18"/>
                <c:pt idx="0">
                  <c:v>1.7130588260935681E-2</c:v>
                </c:pt>
                <c:pt idx="1">
                  <c:v>1.7130588260935681E-2</c:v>
                </c:pt>
                <c:pt idx="2">
                  <c:v>1.7192496876250858E-2</c:v>
                </c:pt>
                <c:pt idx="3">
                  <c:v>1.756767450559384E-2</c:v>
                </c:pt>
                <c:pt idx="4">
                  <c:v>1.7882773105035742E-2</c:v>
                </c:pt>
                <c:pt idx="5">
                  <c:v>1.7956020512255852E-2</c:v>
                </c:pt>
                <c:pt idx="6">
                  <c:v>1.8032748165685269E-2</c:v>
                </c:pt>
                <c:pt idx="7">
                  <c:v>1.8113150942626076E-2</c:v>
                </c:pt>
                <c:pt idx="8">
                  <c:v>1.8197849583692832E-2</c:v>
                </c:pt>
                <c:pt idx="9">
                  <c:v>1.8288730208495467E-2</c:v>
                </c:pt>
                <c:pt idx="10">
                  <c:v>1.839127972354895E-2</c:v>
                </c:pt>
                <c:pt idx="11">
                  <c:v>1.8520830089394712E-2</c:v>
                </c:pt>
                <c:pt idx="12">
                  <c:v>1.8718651894045878E-2</c:v>
                </c:pt>
                <c:pt idx="13">
                  <c:v>1.9092041933914269E-2</c:v>
                </c:pt>
                <c:pt idx="14">
                  <c:v>1.9911055644346864E-2</c:v>
                </c:pt>
                <c:pt idx="15">
                  <c:v>2.1835105725558433E-2</c:v>
                </c:pt>
                <c:pt idx="16">
                  <c:v>2.6429254358851753E-2</c:v>
                </c:pt>
                <c:pt idx="17">
                  <c:v>3.7310359793688672E-2</c:v>
                </c:pt>
              </c:numCache>
            </c:numRef>
          </c:yVal>
          <c:smooth val="1"/>
        </c:ser>
        <c:ser>
          <c:idx val="4"/>
          <c:order val="2"/>
          <c:tx>
            <c:v>CL=0.3</c:v>
          </c:tx>
          <c:marker>
            <c:symbol val="none"/>
          </c:marker>
          <c:xVal>
            <c:numRef>
              <c:f>'HS Drag Map '!$D$76:$Z$76</c:f>
              <c:numCache>
                <c:formatCode>0.00</c:formatCode>
                <c:ptCount val="23"/>
                <c:pt idx="0" formatCode="General">
                  <c:v>0</c:v>
                </c:pt>
                <c:pt idx="1">
                  <c:v>0.5</c:v>
                </c:pt>
                <c:pt idx="2">
                  <c:v>0.6</c:v>
                </c:pt>
                <c:pt idx="3">
                  <c:v>0.7</c:v>
                </c:pt>
                <c:pt idx="4">
                  <c:v>0.75</c:v>
                </c:pt>
                <c:pt idx="5">
                  <c:v>0.76</c:v>
                </c:pt>
                <c:pt idx="6">
                  <c:v>0.77</c:v>
                </c:pt>
                <c:pt idx="7">
                  <c:v>0.78</c:v>
                </c:pt>
                <c:pt idx="8">
                  <c:v>0.79</c:v>
                </c:pt>
                <c:pt idx="9">
                  <c:v>0.8</c:v>
                </c:pt>
                <c:pt idx="10">
                  <c:v>0.81</c:v>
                </c:pt>
                <c:pt idx="11">
                  <c:v>0.82</c:v>
                </c:pt>
                <c:pt idx="12">
                  <c:v>0.83</c:v>
                </c:pt>
                <c:pt idx="13">
                  <c:v>0.84</c:v>
                </c:pt>
                <c:pt idx="14">
                  <c:v>0.85</c:v>
                </c:pt>
                <c:pt idx="15">
                  <c:v>0.86</c:v>
                </c:pt>
                <c:pt idx="16">
                  <c:v>0.87</c:v>
                </c:pt>
                <c:pt idx="17">
                  <c:v>0.88</c:v>
                </c:pt>
                <c:pt idx="18">
                  <c:v>0.89</c:v>
                </c:pt>
                <c:pt idx="19">
                  <c:v>0.9</c:v>
                </c:pt>
                <c:pt idx="20">
                  <c:v>0.91</c:v>
                </c:pt>
                <c:pt idx="21">
                  <c:v>0.92</c:v>
                </c:pt>
                <c:pt idx="22">
                  <c:v>0.93</c:v>
                </c:pt>
              </c:numCache>
            </c:numRef>
          </c:xVal>
          <c:yVal>
            <c:numRef>
              <c:f>'HS Drag Map '!$D$81:$S$81</c:f>
              <c:numCache>
                <c:formatCode>General</c:formatCode>
                <c:ptCount val="16"/>
                <c:pt idx="0">
                  <c:v>1.9793823587105283E-2</c:v>
                </c:pt>
                <c:pt idx="1">
                  <c:v>1.9793823587105283E-2</c:v>
                </c:pt>
                <c:pt idx="2">
                  <c:v>1.9889212095152601E-2</c:v>
                </c:pt>
                <c:pt idx="3">
                  <c:v>2.0313896615979689E-2</c:v>
                </c:pt>
                <c:pt idx="4">
                  <c:v>2.065381172908733E-2</c:v>
                </c:pt>
                <c:pt idx="5">
                  <c:v>2.0732176159970504E-2</c:v>
                </c:pt>
                <c:pt idx="6">
                  <c:v>2.0814414868703258E-2</c:v>
                </c:pt>
                <c:pt idx="7">
                  <c:v>2.0901564153159382E-2</c:v>
                </c:pt>
                <c:pt idx="8">
                  <c:v>2.0996709598343308E-2</c:v>
                </c:pt>
                <c:pt idx="9">
                  <c:v>2.1108660763953711E-2</c:v>
                </c:pt>
                <c:pt idx="10">
                  <c:v>2.1261609845349548E-2</c:v>
                </c:pt>
                <c:pt idx="11">
                  <c:v>2.1519633493112561E-2</c:v>
                </c:pt>
                <c:pt idx="12">
                  <c:v>2.2046830124204993E-2</c:v>
                </c:pt>
                <c:pt idx="13">
                  <c:v>2.3250448025279778E-2</c:v>
                </c:pt>
                <c:pt idx="14">
                  <c:v>2.6111877430360902E-2</c:v>
                </c:pt>
                <c:pt idx="15">
                  <c:v>3.2931752792650447E-2</c:v>
                </c:pt>
              </c:numCache>
            </c:numRef>
          </c:yVal>
          <c:smooth val="1"/>
        </c:ser>
        <c:ser>
          <c:idx val="5"/>
          <c:order val="3"/>
          <c:tx>
            <c:v>CL=0.4</c:v>
          </c:tx>
          <c:marker>
            <c:symbol val="none"/>
          </c:marker>
          <c:xVal>
            <c:numRef>
              <c:f>'HS Drag Map '!$D$76:$V$76</c:f>
              <c:numCache>
                <c:formatCode>0.00</c:formatCode>
                <c:ptCount val="19"/>
                <c:pt idx="0" formatCode="General">
                  <c:v>0</c:v>
                </c:pt>
                <c:pt idx="1">
                  <c:v>0.5</c:v>
                </c:pt>
                <c:pt idx="2">
                  <c:v>0.6</c:v>
                </c:pt>
                <c:pt idx="3">
                  <c:v>0.7</c:v>
                </c:pt>
                <c:pt idx="4">
                  <c:v>0.75</c:v>
                </c:pt>
                <c:pt idx="5">
                  <c:v>0.76</c:v>
                </c:pt>
                <c:pt idx="6">
                  <c:v>0.77</c:v>
                </c:pt>
                <c:pt idx="7">
                  <c:v>0.78</c:v>
                </c:pt>
                <c:pt idx="8">
                  <c:v>0.79</c:v>
                </c:pt>
                <c:pt idx="9">
                  <c:v>0.8</c:v>
                </c:pt>
                <c:pt idx="10">
                  <c:v>0.81</c:v>
                </c:pt>
                <c:pt idx="11">
                  <c:v>0.82</c:v>
                </c:pt>
                <c:pt idx="12">
                  <c:v>0.83</c:v>
                </c:pt>
                <c:pt idx="13">
                  <c:v>0.84</c:v>
                </c:pt>
                <c:pt idx="14">
                  <c:v>0.85</c:v>
                </c:pt>
                <c:pt idx="15">
                  <c:v>0.86</c:v>
                </c:pt>
                <c:pt idx="16">
                  <c:v>0.87</c:v>
                </c:pt>
                <c:pt idx="17">
                  <c:v>0.88</c:v>
                </c:pt>
                <c:pt idx="18">
                  <c:v>0.89</c:v>
                </c:pt>
              </c:numCache>
            </c:numRef>
          </c:xVal>
          <c:yVal>
            <c:numRef>
              <c:f>'HS Drag Map '!$D$83:$R$83</c:f>
              <c:numCache>
                <c:formatCode>General</c:formatCode>
                <c:ptCount val="15"/>
                <c:pt idx="0">
                  <c:v>2.3522353043742724E-2</c:v>
                </c:pt>
                <c:pt idx="1">
                  <c:v>2.3522353043742724E-2</c:v>
                </c:pt>
                <c:pt idx="2">
                  <c:v>2.3658430058526581E-2</c:v>
                </c:pt>
                <c:pt idx="3">
                  <c:v>2.4132621821798084E-2</c:v>
                </c:pt>
                <c:pt idx="4">
                  <c:v>2.4497695824339409E-2</c:v>
                </c:pt>
                <c:pt idx="5">
                  <c:v>2.4581969768518001E-2</c:v>
                </c:pt>
                <c:pt idx="6">
                  <c:v>2.4672166699387699E-2</c:v>
                </c:pt>
                <c:pt idx="7">
                  <c:v>2.4773290586828731E-2</c:v>
                </c:pt>
                <c:pt idx="8">
                  <c:v>2.4899371773635152E-2</c:v>
                </c:pt>
                <c:pt idx="9">
                  <c:v>2.5088297193915074E-2</c:v>
                </c:pt>
                <c:pt idx="10">
                  <c:v>2.5438858278170353E-2</c:v>
                </c:pt>
                <c:pt idx="11">
                  <c:v>2.6200390451633256E-2</c:v>
                </c:pt>
                <c:pt idx="12">
                  <c:v>2.7983287217836401E-2</c:v>
                </c:pt>
                <c:pt idx="13">
                  <c:v>3.2239780099973907E-2</c:v>
                </c:pt>
                <c:pt idx="14">
                  <c:v>4.2333620176864525E-2</c:v>
                </c:pt>
              </c:numCache>
            </c:numRef>
          </c:yVal>
          <c:smooth val="1"/>
        </c:ser>
        <c:ser>
          <c:idx val="6"/>
          <c:order val="4"/>
          <c:tx>
            <c:v>CL=0.5</c:v>
          </c:tx>
          <c:marker>
            <c:symbol val="none"/>
          </c:marker>
          <c:xVal>
            <c:numRef>
              <c:f>'HS Drag Map '!$D$76:$V$76</c:f>
              <c:numCache>
                <c:formatCode>0.00</c:formatCode>
                <c:ptCount val="19"/>
                <c:pt idx="0" formatCode="General">
                  <c:v>0</c:v>
                </c:pt>
                <c:pt idx="1">
                  <c:v>0.5</c:v>
                </c:pt>
                <c:pt idx="2">
                  <c:v>0.6</c:v>
                </c:pt>
                <c:pt idx="3">
                  <c:v>0.7</c:v>
                </c:pt>
                <c:pt idx="4">
                  <c:v>0.75</c:v>
                </c:pt>
                <c:pt idx="5">
                  <c:v>0.76</c:v>
                </c:pt>
                <c:pt idx="6">
                  <c:v>0.77</c:v>
                </c:pt>
                <c:pt idx="7">
                  <c:v>0.78</c:v>
                </c:pt>
                <c:pt idx="8">
                  <c:v>0.79</c:v>
                </c:pt>
                <c:pt idx="9">
                  <c:v>0.8</c:v>
                </c:pt>
                <c:pt idx="10">
                  <c:v>0.81</c:v>
                </c:pt>
                <c:pt idx="11">
                  <c:v>0.82</c:v>
                </c:pt>
                <c:pt idx="12">
                  <c:v>0.83</c:v>
                </c:pt>
                <c:pt idx="13">
                  <c:v>0.84</c:v>
                </c:pt>
                <c:pt idx="14">
                  <c:v>0.85</c:v>
                </c:pt>
                <c:pt idx="15">
                  <c:v>0.86</c:v>
                </c:pt>
                <c:pt idx="16">
                  <c:v>0.87</c:v>
                </c:pt>
                <c:pt idx="17">
                  <c:v>0.88</c:v>
                </c:pt>
                <c:pt idx="18">
                  <c:v>0.89</c:v>
                </c:pt>
              </c:numCache>
            </c:numRef>
          </c:xVal>
          <c:yVal>
            <c:numRef>
              <c:f>'HS Drag Map '!$D$85:$P$85</c:f>
              <c:numCache>
                <c:formatCode>General</c:formatCode>
                <c:ptCount val="13"/>
                <c:pt idx="0">
                  <c:v>2.8316176630848004E-2</c:v>
                </c:pt>
                <c:pt idx="1">
                  <c:v>2.8316452572771444E-2</c:v>
                </c:pt>
                <c:pt idx="2">
                  <c:v>2.85001507663728E-2</c:v>
                </c:pt>
                <c:pt idx="3">
                  <c:v>2.9023852881359259E-2</c:v>
                </c:pt>
                <c:pt idx="4">
                  <c:v>2.9416011142243088E-2</c:v>
                </c:pt>
                <c:pt idx="5">
                  <c:v>2.9510226331349761E-2</c:v>
                </c:pt>
                <c:pt idx="6">
                  <c:v>2.9620063955282435E-2</c:v>
                </c:pt>
                <c:pt idx="7">
                  <c:v>2.9767695092797041E-2</c:v>
                </c:pt>
                <c:pt idx="8">
                  <c:v>3.0012023802413853E-2</c:v>
                </c:pt>
                <c:pt idx="9">
                  <c:v>3.0504334291895491E-2</c:v>
                </c:pt>
                <c:pt idx="10">
                  <c:v>3.1621079717808948E-2</c:v>
                </c:pt>
                <c:pt idx="11">
                  <c:v>3.4271717235333898E-2</c:v>
                </c:pt>
                <c:pt idx="12">
                  <c:v>4.0593274152993054E-2</c:v>
                </c:pt>
              </c:numCache>
            </c:numRef>
          </c:yVal>
          <c:smooth val="1"/>
        </c:ser>
        <c:ser>
          <c:idx val="7"/>
          <c:order val="5"/>
          <c:tx>
            <c:v>CL=0.6</c:v>
          </c:tx>
          <c:marker>
            <c:symbol val="none"/>
          </c:marker>
          <c:xVal>
            <c:numRef>
              <c:f>'HS Drag Map '!$D$76:$U$76</c:f>
              <c:numCache>
                <c:formatCode>0.00</c:formatCode>
                <c:ptCount val="18"/>
                <c:pt idx="0" formatCode="General">
                  <c:v>0</c:v>
                </c:pt>
                <c:pt idx="1">
                  <c:v>0.5</c:v>
                </c:pt>
                <c:pt idx="2">
                  <c:v>0.6</c:v>
                </c:pt>
                <c:pt idx="3">
                  <c:v>0.7</c:v>
                </c:pt>
                <c:pt idx="4">
                  <c:v>0.75</c:v>
                </c:pt>
                <c:pt idx="5">
                  <c:v>0.76</c:v>
                </c:pt>
                <c:pt idx="6">
                  <c:v>0.77</c:v>
                </c:pt>
                <c:pt idx="7">
                  <c:v>0.78</c:v>
                </c:pt>
                <c:pt idx="8">
                  <c:v>0.79</c:v>
                </c:pt>
                <c:pt idx="9">
                  <c:v>0.8</c:v>
                </c:pt>
                <c:pt idx="10">
                  <c:v>0.81</c:v>
                </c:pt>
                <c:pt idx="11">
                  <c:v>0.82</c:v>
                </c:pt>
                <c:pt idx="12">
                  <c:v>0.83</c:v>
                </c:pt>
                <c:pt idx="13">
                  <c:v>0.84</c:v>
                </c:pt>
                <c:pt idx="14">
                  <c:v>0.85</c:v>
                </c:pt>
                <c:pt idx="15">
                  <c:v>0.86</c:v>
                </c:pt>
                <c:pt idx="16">
                  <c:v>0.87</c:v>
                </c:pt>
                <c:pt idx="17">
                  <c:v>0.88</c:v>
                </c:pt>
              </c:numCache>
            </c:numRef>
          </c:xVal>
          <c:yVal>
            <c:numRef>
              <c:f>'HS Drag Map '!$D$87:$N$87</c:f>
              <c:numCache>
                <c:formatCode>General</c:formatCode>
                <c:ptCount val="11"/>
                <c:pt idx="0">
                  <c:v>3.4175294348421127E-2</c:v>
                </c:pt>
                <c:pt idx="1">
                  <c:v>3.4181169169387939E-2</c:v>
                </c:pt>
                <c:pt idx="2">
                  <c:v>3.4414374218691576E-2</c:v>
                </c:pt>
                <c:pt idx="3">
                  <c:v>3.4987610283733726E-2</c:v>
                </c:pt>
                <c:pt idx="4">
                  <c:v>3.5416656960969989E-2</c:v>
                </c:pt>
                <c:pt idx="5">
                  <c:v>3.5539539935292734E-2</c:v>
                </c:pt>
                <c:pt idx="6">
                  <c:v>3.5720279169870604E-2</c:v>
                </c:pt>
                <c:pt idx="7">
                  <c:v>3.6049812074581702E-2</c:v>
                </c:pt>
                <c:pt idx="8">
                  <c:v>3.6758289707840647E-2</c:v>
                </c:pt>
                <c:pt idx="9">
                  <c:v>3.8410605973487569E-2</c:v>
                </c:pt>
                <c:pt idx="10">
                  <c:v>4.2354017672524065E-2</c:v>
                </c:pt>
              </c:numCache>
            </c:numRef>
          </c:yVal>
          <c:smooth val="1"/>
        </c:ser>
        <c:ser>
          <c:idx val="8"/>
          <c:order val="6"/>
          <c:tx>
            <c:v>CL=0.7</c:v>
          </c:tx>
          <c:marker>
            <c:symbol val="none"/>
          </c:marker>
          <c:xVal>
            <c:numRef>
              <c:f>'HS Drag Map '!$D$76:$S$76</c:f>
              <c:numCache>
                <c:formatCode>0.00</c:formatCode>
                <c:ptCount val="16"/>
                <c:pt idx="0" formatCode="General">
                  <c:v>0</c:v>
                </c:pt>
                <c:pt idx="1">
                  <c:v>0.5</c:v>
                </c:pt>
                <c:pt idx="2">
                  <c:v>0.6</c:v>
                </c:pt>
                <c:pt idx="3">
                  <c:v>0.7</c:v>
                </c:pt>
                <c:pt idx="4">
                  <c:v>0.75</c:v>
                </c:pt>
                <c:pt idx="5">
                  <c:v>0.76</c:v>
                </c:pt>
                <c:pt idx="6">
                  <c:v>0.77</c:v>
                </c:pt>
                <c:pt idx="7">
                  <c:v>0.78</c:v>
                </c:pt>
                <c:pt idx="8">
                  <c:v>0.79</c:v>
                </c:pt>
                <c:pt idx="9">
                  <c:v>0.8</c:v>
                </c:pt>
                <c:pt idx="10">
                  <c:v>0.81</c:v>
                </c:pt>
                <c:pt idx="11">
                  <c:v>0.82</c:v>
                </c:pt>
                <c:pt idx="12">
                  <c:v>0.83</c:v>
                </c:pt>
                <c:pt idx="13">
                  <c:v>0.84</c:v>
                </c:pt>
                <c:pt idx="14">
                  <c:v>0.85</c:v>
                </c:pt>
                <c:pt idx="15">
                  <c:v>0.86</c:v>
                </c:pt>
              </c:numCache>
            </c:numRef>
          </c:xVal>
          <c:yVal>
            <c:numRef>
              <c:f>'HS Drag Map '!$D$89:$L$89</c:f>
              <c:numCache>
                <c:formatCode>General</c:formatCode>
                <c:ptCount val="9"/>
                <c:pt idx="0">
                  <c:v>4.1099706196462082E-2</c:v>
                </c:pt>
                <c:pt idx="1">
                  <c:v>4.111838851047666E-2</c:v>
                </c:pt>
                <c:pt idx="2">
                  <c:v>4.1401100415492706E-2</c:v>
                </c:pt>
                <c:pt idx="3">
                  <c:v>4.2024026996738968E-2</c:v>
                </c:pt>
                <c:pt idx="4">
                  <c:v>4.2535649785591143E-2</c:v>
                </c:pt>
                <c:pt idx="5">
                  <c:v>4.2767373487215633E-2</c:v>
                </c:pt>
                <c:pt idx="6">
                  <c:v>4.322752204540254E-2</c:v>
                </c:pt>
                <c:pt idx="7">
                  <c:v>4.4264002784878083E-2</c:v>
                </c:pt>
                <c:pt idx="8">
                  <c:v>4.6719432078319093E-2</c:v>
                </c:pt>
              </c:numCache>
            </c:numRef>
          </c:yVal>
          <c:smooth val="1"/>
        </c:ser>
        <c:dLbls>
          <c:showLegendKey val="0"/>
          <c:showVal val="0"/>
          <c:showCatName val="0"/>
          <c:showSerName val="0"/>
          <c:showPercent val="0"/>
          <c:showBubbleSize val="0"/>
        </c:dLbls>
        <c:axId val="505986216"/>
        <c:axId val="505986608"/>
      </c:scatterChart>
      <c:valAx>
        <c:axId val="505986216"/>
        <c:scaling>
          <c:orientation val="minMax"/>
          <c:min val="0.5"/>
        </c:scaling>
        <c:delete val="0"/>
        <c:axPos val="b"/>
        <c:majorGridlines/>
        <c:title>
          <c:tx>
            <c:rich>
              <a:bodyPr/>
              <a:lstStyle/>
              <a:p>
                <a:pPr>
                  <a:defRPr/>
                </a:pPr>
                <a:r>
                  <a:rPr lang="en-US"/>
                  <a:t>Mach Number</a:t>
                </a:r>
              </a:p>
            </c:rich>
          </c:tx>
          <c:layout/>
          <c:overlay val="0"/>
        </c:title>
        <c:numFmt formatCode="General" sourceLinked="1"/>
        <c:majorTickMark val="none"/>
        <c:minorTickMark val="none"/>
        <c:tickLblPos val="nextTo"/>
        <c:crossAx val="505986608"/>
        <c:crosses val="autoZero"/>
        <c:crossBetween val="midCat"/>
      </c:valAx>
      <c:valAx>
        <c:axId val="505986608"/>
        <c:scaling>
          <c:orientation val="minMax"/>
          <c:max val="5.000000000000001E-2"/>
          <c:min val="1.0000000000000002E-2"/>
        </c:scaling>
        <c:delete val="0"/>
        <c:axPos val="l"/>
        <c:majorGridlines/>
        <c:minorGridlines/>
        <c:title>
          <c:tx>
            <c:rich>
              <a:bodyPr/>
              <a:lstStyle/>
              <a:p>
                <a:pPr>
                  <a:defRPr/>
                </a:pPr>
                <a:r>
                  <a:rPr lang="en-US"/>
                  <a:t>Airplance Drag Coefficnet</a:t>
                </a:r>
              </a:p>
            </c:rich>
          </c:tx>
          <c:layout/>
          <c:overlay val="0"/>
        </c:title>
        <c:numFmt formatCode="General" sourceLinked="1"/>
        <c:majorTickMark val="none"/>
        <c:minorTickMark val="none"/>
        <c:tickLblPos val="nextTo"/>
        <c:crossAx val="505986216"/>
        <c:crosses val="autoZero"/>
        <c:crossBetween val="midCat"/>
      </c:valAx>
    </c:plotArea>
    <c:legend>
      <c:legendPos val="r"/>
      <c:layout/>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L/D</a:t>
            </a:r>
            <a:r>
              <a:rPr lang="en-US" baseline="0"/>
              <a:t> versus C</a:t>
            </a:r>
            <a:r>
              <a:rPr lang="en-US" baseline="-25000"/>
              <a:t>L</a:t>
            </a:r>
            <a:r>
              <a:rPr lang="en-US" baseline="0"/>
              <a:t>     </a:t>
            </a:r>
            <a:endParaRPr lang="en-US"/>
          </a:p>
        </c:rich>
      </c:tx>
      <c:layout/>
      <c:overlay val="0"/>
    </c:title>
    <c:autoTitleDeleted val="0"/>
    <c:plotArea>
      <c:layout/>
      <c:scatterChart>
        <c:scatterStyle val="smoothMarker"/>
        <c:varyColors val="0"/>
        <c:ser>
          <c:idx val="0"/>
          <c:order val="0"/>
          <c:tx>
            <c:v>M=0.50</c:v>
          </c:tx>
          <c:marker>
            <c:symbol val="none"/>
          </c:marker>
          <c:xVal>
            <c:numRef>
              <c:f>'HS Drag Map '!$B$27:$B$41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'!$E$27:$E$41</c:f>
              <c:numCache>
                <c:formatCode>General</c:formatCode>
                <c:ptCount val="15"/>
                <c:pt idx="0">
                  <c:v>0</c:v>
                </c:pt>
                <c:pt idx="1">
                  <c:v>6.4380526757622576</c:v>
                </c:pt>
                <c:pt idx="2">
                  <c:v>11.675022302420098</c:v>
                </c:pt>
                <c:pt idx="3">
                  <c:v>13.639554678840783</c:v>
                </c:pt>
                <c:pt idx="4">
                  <c:v>15.156242990638527</c:v>
                </c:pt>
                <c:pt idx="5">
                  <c:v>16.260218087219528</c:v>
                </c:pt>
                <c:pt idx="6">
                  <c:v>17.005101456310538</c:v>
                </c:pt>
                <c:pt idx="7">
                  <c:v>17.451260423538578</c:v>
                </c:pt>
                <c:pt idx="8">
                  <c:v>17.657579059913402</c:v>
                </c:pt>
                <c:pt idx="9">
                  <c:v>17.676505029212919</c:v>
                </c:pt>
                <c:pt idx="10">
                  <c:v>17.55352477929133</c:v>
                </c:pt>
                <c:pt idx="11">
                  <c:v>17.326072093470739</c:v>
                </c:pt>
                <c:pt idx="12">
                  <c:v>17.024013473233396</c:v>
                </c:pt>
                <c:pt idx="13">
                  <c:v>16.670672551410902</c:v>
                </c:pt>
                <c:pt idx="14">
                  <c:v>16.283956176904613</c:v>
                </c:pt>
              </c:numCache>
            </c:numRef>
          </c:yVal>
          <c:smooth val="1"/>
        </c:ser>
        <c:ser>
          <c:idx val="2"/>
          <c:order val="1"/>
          <c:tx>
            <c:v>M=0.70</c:v>
          </c:tx>
          <c:marker>
            <c:symbol val="none"/>
          </c:marker>
          <c:xVal>
            <c:numRef>
              <c:f>'HS Drag Map '!$B$27:$B$41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'!$G$27:$G$41</c:f>
              <c:numCache>
                <c:formatCode>General</c:formatCode>
                <c:ptCount val="15"/>
                <c:pt idx="0">
                  <c:v>0</c:v>
                </c:pt>
                <c:pt idx="1">
                  <c:v>6.2917001408981497</c:v>
                </c:pt>
                <c:pt idx="2">
                  <c:v>11.384546084134055</c:v>
                </c:pt>
                <c:pt idx="3">
                  <c:v>13.293118842901873</c:v>
                </c:pt>
                <c:pt idx="4">
                  <c:v>14.768215358741587</c:v>
                </c:pt>
                <c:pt idx="5">
                  <c:v>15.844849927569316</c:v>
                </c:pt>
                <c:pt idx="6">
                  <c:v>16.575074310355088</c:v>
                </c:pt>
                <c:pt idx="7">
                  <c:v>17.016980976473459</c:v>
                </c:pt>
                <c:pt idx="8">
                  <c:v>17.227209703820126</c:v>
                </c:pt>
                <c:pt idx="9">
                  <c:v>17.256708841046745</c:v>
                </c:pt>
                <c:pt idx="10">
                  <c:v>17.148927724250694</c:v>
                </c:pt>
                <c:pt idx="11">
                  <c:v>16.939560452378881</c:v>
                </c:pt>
                <c:pt idx="12">
                  <c:v>16.65713759545984</c:v>
                </c:pt>
                <c:pt idx="13">
                  <c:v>16.323987219620911</c:v>
                </c:pt>
                <c:pt idx="14">
                  <c:v>15.957276108356915</c:v>
                </c:pt>
              </c:numCache>
            </c:numRef>
          </c:yVal>
          <c:smooth val="1"/>
        </c:ser>
        <c:ser>
          <c:idx val="5"/>
          <c:order val="2"/>
          <c:tx>
            <c:v>M=0.75</c:v>
          </c:tx>
          <c:marker>
            <c:symbol val="none"/>
          </c:marker>
          <c:xVal>
            <c:numRef>
              <c:f>'HS Drag Map '!$B$27:$B$41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'!$H$27:$H$41</c:f>
              <c:numCache>
                <c:formatCode>General</c:formatCode>
                <c:ptCount val="15"/>
                <c:pt idx="0">
                  <c:v>0</c:v>
                </c:pt>
                <c:pt idx="1">
                  <c:v>6.1788307995715819</c:v>
                </c:pt>
                <c:pt idx="2">
                  <c:v>11.183947748220355</c:v>
                </c:pt>
                <c:pt idx="3">
                  <c:v>13.065599758028718</c:v>
                </c:pt>
                <c:pt idx="4">
                  <c:v>14.525163874593751</c:v>
                </c:pt>
                <c:pt idx="5">
                  <c:v>15.59603266058825</c:v>
                </c:pt>
                <c:pt idx="6">
                  <c:v>16.328066233991873</c:v>
                </c:pt>
                <c:pt idx="7">
                  <c:v>16.777071921984692</c:v>
                </c:pt>
                <c:pt idx="8">
                  <c:v>16.997545914101561</c:v>
                </c:pt>
                <c:pt idx="9">
                  <c:v>17.038443640707918</c:v>
                </c:pt>
                <c:pt idx="10">
                  <c:v>16.941181113203726</c:v>
                </c:pt>
                <c:pt idx="11">
                  <c:v>16.738979621077451</c:v>
                </c:pt>
                <c:pt idx="12">
                  <c:v>16.456783980695729</c:v>
                </c:pt>
                <c:pt idx="13">
                  <c:v>16.111134345740737</c:v>
                </c:pt>
                <c:pt idx="14">
                  <c:v>15.709477829927927</c:v>
                </c:pt>
              </c:numCache>
            </c:numRef>
          </c:yVal>
          <c:smooth val="1"/>
        </c:ser>
        <c:ser>
          <c:idx val="8"/>
          <c:order val="3"/>
          <c:tx>
            <c:v>M=0.80</c:v>
          </c:tx>
          <c:marker>
            <c:symbol val="none"/>
          </c:marker>
          <c:xVal>
            <c:numRef>
              <c:f>'HS Drag Map '!$B$27:$B$41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'!$M$27:$M$41</c:f>
              <c:numCache>
                <c:formatCode>General</c:formatCode>
                <c:ptCount val="15"/>
                <c:pt idx="0">
                  <c:v>0</c:v>
                </c:pt>
                <c:pt idx="1">
                  <c:v>6.0384024611191274</c:v>
                </c:pt>
                <c:pt idx="2">
                  <c:v>10.935696339765357</c:v>
                </c:pt>
                <c:pt idx="3">
                  <c:v>12.781121235231634</c:v>
                </c:pt>
                <c:pt idx="4">
                  <c:v>14.212175909913537</c:v>
                </c:pt>
                <c:pt idx="5">
                  <c:v>15.254183421155126</c:v>
                </c:pt>
                <c:pt idx="6">
                  <c:v>15.943688681151951</c:v>
                </c:pt>
                <c:pt idx="7">
                  <c:v>16.315458302077989</c:v>
                </c:pt>
                <c:pt idx="8">
                  <c:v>16.391113315750736</c:v>
                </c:pt>
                <c:pt idx="9">
                  <c:v>16.169550132869166</c:v>
                </c:pt>
                <c:pt idx="10">
                  <c:v>15.62068560996258</c:v>
                </c:pt>
                <c:pt idx="11">
                  <c:v>14.688267367827256</c:v>
                </c:pt>
                <c:pt idx="12">
                  <c:v>13.313435164500456</c:v>
                </c:pt>
                <c:pt idx="13">
                  <c:v>11.489240114368815</c:v>
                </c:pt>
                <c:pt idx="14">
                  <c:v>9.3284385299833747</c:v>
                </c:pt>
              </c:numCache>
            </c:numRef>
          </c:yVal>
          <c:smooth val="1"/>
        </c:ser>
        <c:ser>
          <c:idx val="10"/>
          <c:order val="4"/>
          <c:tx>
            <c:v>M=0.82</c:v>
          </c:tx>
          <c:marker>
            <c:symbol val="none"/>
          </c:marker>
          <c:xVal>
            <c:numRef>
              <c:f>'HS Drag Map '!$B$27:$B$41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'!$O$27:$O$39</c:f>
              <c:numCache>
                <c:formatCode>General</c:formatCode>
                <c:ptCount val="13"/>
                <c:pt idx="0">
                  <c:v>0</c:v>
                </c:pt>
                <c:pt idx="1">
                  <c:v>5.972113691831388</c:v>
                </c:pt>
                <c:pt idx="2">
                  <c:v>10.798652060121366</c:v>
                </c:pt>
                <c:pt idx="3">
                  <c:v>12.593015736999096</c:v>
                </c:pt>
                <c:pt idx="4">
                  <c:v>13.9407578709933</c:v>
                </c:pt>
                <c:pt idx="5">
                  <c:v>14.83594392709567</c:v>
                </c:pt>
                <c:pt idx="6">
                  <c:v>15.266948053251825</c:v>
                </c:pt>
                <c:pt idx="7">
                  <c:v>15.202218106623343</c:v>
                </c:pt>
                <c:pt idx="8">
                  <c:v>14.589289371368398</c:v>
                </c:pt>
                <c:pt idx="9">
                  <c:v>13.381583153466917</c:v>
                </c:pt>
                <c:pt idx="10">
                  <c:v>11.601764041344779</c:v>
                </c:pt>
                <c:pt idx="11">
                  <c:v>9.412696674303735</c:v>
                </c:pt>
                <c:pt idx="12">
                  <c:v>7.1165370325560451</c:v>
                </c:pt>
              </c:numCache>
            </c:numRef>
          </c:yVal>
          <c:smooth val="1"/>
        </c:ser>
        <c:ser>
          <c:idx val="12"/>
          <c:order val="5"/>
          <c:tx>
            <c:v>M=0.84</c:v>
          </c:tx>
          <c:marker>
            <c:symbol val="none"/>
          </c:marker>
          <c:xVal>
            <c:numRef>
              <c:f>'HS Drag Map '!$B$27:$B$41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'!$Q$27:$Q$36</c:f>
              <c:numCache>
                <c:formatCode>General</c:formatCode>
                <c:ptCount val="10"/>
                <c:pt idx="0">
                  <c:v>0</c:v>
                </c:pt>
                <c:pt idx="1">
                  <c:v>5.8763196053450422</c:v>
                </c:pt>
                <c:pt idx="2">
                  <c:v>10.475568862266574</c:v>
                </c:pt>
                <c:pt idx="3">
                  <c:v>12.010186143080926</c:v>
                </c:pt>
                <c:pt idx="4">
                  <c:v>12.902977167313747</c:v>
                </c:pt>
                <c:pt idx="5">
                  <c:v>13.057336501749855</c:v>
                </c:pt>
                <c:pt idx="6">
                  <c:v>12.407032515718795</c:v>
                </c:pt>
                <c:pt idx="7">
                  <c:v>10.988205642370682</c:v>
                </c:pt>
                <c:pt idx="8">
                  <c:v>9.0125525335529915</c:v>
                </c:pt>
                <c:pt idx="9">
                  <c:v>6.8450876809347765</c:v>
                </c:pt>
              </c:numCache>
            </c:numRef>
          </c:yVal>
          <c:smooth val="1"/>
        </c:ser>
        <c:ser>
          <c:idx val="14"/>
          <c:order val="6"/>
          <c:tx>
            <c:v>M=0.86</c:v>
          </c:tx>
          <c:marker>
            <c:symbol val="none"/>
          </c:marker>
          <c:xVal>
            <c:numRef>
              <c:f>'HS Drag Map '!$B$27:$B$41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'!$S$27:$S$34</c:f>
              <c:numCache>
                <c:formatCode>General</c:formatCode>
                <c:ptCount val="8"/>
                <c:pt idx="0">
                  <c:v>0</c:v>
                </c:pt>
                <c:pt idx="1">
                  <c:v>5.6005508541168556</c:v>
                </c:pt>
                <c:pt idx="2">
                  <c:v>9.1595617861330503</c:v>
                </c:pt>
                <c:pt idx="3">
                  <c:v>9.629303196394547</c:v>
                </c:pt>
                <c:pt idx="4">
                  <c:v>9.1097489371094937</c:v>
                </c:pt>
                <c:pt idx="5">
                  <c:v>7.7906569909903807</c:v>
                </c:pt>
                <c:pt idx="6">
                  <c:v>6.0732806736579503</c:v>
                </c:pt>
                <c:pt idx="7">
                  <c:v>4.3821326957679458</c:v>
                </c:pt>
              </c:numCache>
            </c:numRef>
          </c:yVal>
          <c:smooth val="1"/>
        </c:ser>
        <c:dLbls>
          <c:showLegendKey val="0"/>
          <c:showVal val="0"/>
          <c:showCatName val="0"/>
          <c:showSerName val="0"/>
          <c:showPercent val="0"/>
          <c:showBubbleSize val="0"/>
        </c:dLbls>
        <c:axId val="505979160"/>
        <c:axId val="505978376"/>
      </c:scatterChart>
      <c:valAx>
        <c:axId val="505979160"/>
        <c:scaling>
          <c:orientation val="minMax"/>
        </c:scaling>
        <c:delete val="0"/>
        <c:axPos val="b"/>
        <c:majorGridlines/>
        <c:title>
          <c:tx>
            <c:rich>
              <a:bodyPr/>
              <a:lstStyle/>
              <a:p>
                <a:pPr>
                  <a:defRPr/>
                </a:pPr>
                <a:r>
                  <a:rPr lang="en-US"/>
                  <a:t>Lift</a:t>
                </a:r>
                <a:r>
                  <a:rPr lang="en-US" baseline="0"/>
                  <a:t> Coefficient C</a:t>
                </a:r>
                <a:r>
                  <a:rPr lang="en-US" baseline="-25000"/>
                  <a:t>L</a:t>
                </a:r>
              </a:p>
            </c:rich>
          </c:tx>
          <c:layout/>
          <c:overlay val="0"/>
        </c:title>
        <c:numFmt formatCode="0.00" sourceLinked="1"/>
        <c:majorTickMark val="none"/>
        <c:minorTickMark val="none"/>
        <c:tickLblPos val="nextTo"/>
        <c:crossAx val="505978376"/>
        <c:crosses val="autoZero"/>
        <c:crossBetween val="midCat"/>
      </c:valAx>
      <c:valAx>
        <c:axId val="505978376"/>
        <c:scaling>
          <c:orientation val="minMax"/>
        </c:scaling>
        <c:delete val="0"/>
        <c:axPos val="l"/>
        <c:majorGridlines/>
        <c:title>
          <c:tx>
            <c:rich>
              <a:bodyPr/>
              <a:lstStyle/>
              <a:p>
                <a:pPr>
                  <a:defRPr/>
                </a:pPr>
                <a:r>
                  <a:rPr lang="en-US"/>
                  <a:t>L/D</a:t>
                </a:r>
              </a:p>
            </c:rich>
          </c:tx>
          <c:layout/>
          <c:overlay val="0"/>
        </c:title>
        <c:numFmt formatCode="General" sourceLinked="1"/>
        <c:majorTickMark val="none"/>
        <c:minorTickMark val="none"/>
        <c:tickLblPos val="nextTo"/>
        <c:crossAx val="505979160"/>
        <c:crosses val="autoZero"/>
        <c:crossBetween val="midCat"/>
      </c:valAx>
      <c:spPr>
        <a:noFill/>
      </c:spPr>
    </c:plotArea>
    <c:legend>
      <c:legendPos val="r"/>
      <c:layout/>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ML/D</a:t>
            </a:r>
            <a:r>
              <a:rPr lang="en-US" baseline="0"/>
              <a:t> versus C</a:t>
            </a:r>
            <a:r>
              <a:rPr lang="en-US" baseline="-25000"/>
              <a:t>L</a:t>
            </a:r>
            <a:r>
              <a:rPr lang="en-US" baseline="0"/>
              <a:t>     </a:t>
            </a:r>
            <a:endParaRPr lang="en-US"/>
          </a:p>
        </c:rich>
      </c:tx>
      <c:layout/>
      <c:overlay val="0"/>
    </c:title>
    <c:autoTitleDeleted val="0"/>
    <c:plotArea>
      <c:layout/>
      <c:scatterChart>
        <c:scatterStyle val="smoothMarker"/>
        <c:varyColors val="0"/>
        <c:ser>
          <c:idx val="8"/>
          <c:order val="0"/>
          <c:tx>
            <c:v>M=0.5</c:v>
          </c:tx>
          <c:marker>
            <c:symbol val="none"/>
          </c:marker>
          <c:xVal>
            <c:numRef>
              <c:f>'HS Drag Map '!$B$95:$B$109</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'!$E$95:$E$109</c:f>
              <c:numCache>
                <c:formatCode>General</c:formatCode>
                <c:ptCount val="15"/>
                <c:pt idx="0">
                  <c:v>0</c:v>
                </c:pt>
                <c:pt idx="1">
                  <c:v>3.2190263378811288</c:v>
                </c:pt>
                <c:pt idx="2">
                  <c:v>5.837511151210049</c:v>
                </c:pt>
                <c:pt idx="3">
                  <c:v>6.8197773394203915</c:v>
                </c:pt>
                <c:pt idx="4">
                  <c:v>7.5781214953192633</c:v>
                </c:pt>
                <c:pt idx="5">
                  <c:v>8.1301090436097638</c:v>
                </c:pt>
                <c:pt idx="6">
                  <c:v>8.5025507281552688</c:v>
                </c:pt>
                <c:pt idx="7">
                  <c:v>8.725630211769289</c:v>
                </c:pt>
                <c:pt idx="8">
                  <c:v>8.8287895299567012</c:v>
                </c:pt>
                <c:pt idx="9">
                  <c:v>8.8382525146064594</c:v>
                </c:pt>
                <c:pt idx="10">
                  <c:v>8.7767623896456648</c:v>
                </c:pt>
                <c:pt idx="11">
                  <c:v>8.6630360467353693</c:v>
                </c:pt>
                <c:pt idx="12">
                  <c:v>8.5120067366166978</c:v>
                </c:pt>
                <c:pt idx="13">
                  <c:v>8.3353362757054512</c:v>
                </c:pt>
                <c:pt idx="14">
                  <c:v>8.1419780884523067</c:v>
                </c:pt>
              </c:numCache>
            </c:numRef>
          </c:yVal>
          <c:smooth val="1"/>
        </c:ser>
        <c:ser>
          <c:idx val="0"/>
          <c:order val="1"/>
          <c:tx>
            <c:v>M=0.7</c:v>
          </c:tx>
          <c:marker>
            <c:symbol val="none"/>
          </c:marker>
          <c:xVal>
            <c:numRef>
              <c:f>'HS Drag Map '!$B$95:$B$109</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'!$G$95:$G$109</c:f>
              <c:numCache>
                <c:formatCode>General</c:formatCode>
                <c:ptCount val="15"/>
                <c:pt idx="0">
                  <c:v>0</c:v>
                </c:pt>
                <c:pt idx="1">
                  <c:v>4.4041900986287041</c:v>
                </c:pt>
                <c:pt idx="2">
                  <c:v>7.9691822588938379</c:v>
                </c:pt>
                <c:pt idx="3">
                  <c:v>9.3051831900313093</c:v>
                </c:pt>
                <c:pt idx="4">
                  <c:v>10.33775075111911</c:v>
                </c:pt>
                <c:pt idx="5">
                  <c:v>11.09139494929852</c:v>
                </c:pt>
                <c:pt idx="6">
                  <c:v>11.602552017248561</c:v>
                </c:pt>
                <c:pt idx="7">
                  <c:v>11.911886683531421</c:v>
                </c:pt>
                <c:pt idx="8">
                  <c:v>12.059046792674087</c:v>
                </c:pt>
                <c:pt idx="9">
                  <c:v>12.07969618873272</c:v>
                </c:pt>
                <c:pt idx="10">
                  <c:v>12.004249406975484</c:v>
                </c:pt>
                <c:pt idx="11">
                  <c:v>11.857692316665217</c:v>
                </c:pt>
                <c:pt idx="12">
                  <c:v>11.659996316821887</c:v>
                </c:pt>
                <c:pt idx="13">
                  <c:v>11.426791053734636</c:v>
                </c:pt>
                <c:pt idx="14">
                  <c:v>11.17009327584984</c:v>
                </c:pt>
              </c:numCache>
            </c:numRef>
          </c:yVal>
          <c:smooth val="1"/>
        </c:ser>
        <c:ser>
          <c:idx val="2"/>
          <c:order val="2"/>
          <c:tx>
            <c:v>M=0.75</c:v>
          </c:tx>
          <c:marker>
            <c:symbol val="none"/>
          </c:marker>
          <c:xVal>
            <c:numRef>
              <c:f>'HS Drag Map '!$B$95:$B$109</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'!$H$95:$H$109</c:f>
              <c:numCache>
                <c:formatCode>General</c:formatCode>
                <c:ptCount val="15"/>
                <c:pt idx="0">
                  <c:v>0</c:v>
                </c:pt>
                <c:pt idx="1">
                  <c:v>4.6341230996786864</c:v>
                </c:pt>
                <c:pt idx="2">
                  <c:v>8.3879608111652662</c:v>
                </c:pt>
                <c:pt idx="3">
                  <c:v>9.7991998185215383</c:v>
                </c:pt>
                <c:pt idx="4">
                  <c:v>10.893872905945313</c:v>
                </c:pt>
                <c:pt idx="5">
                  <c:v>11.697024495441187</c:v>
                </c:pt>
                <c:pt idx="6">
                  <c:v>12.246049675493904</c:v>
                </c:pt>
                <c:pt idx="7">
                  <c:v>12.582803941488519</c:v>
                </c:pt>
                <c:pt idx="8">
                  <c:v>12.74815943557617</c:v>
                </c:pt>
                <c:pt idx="9">
                  <c:v>12.778832730530938</c:v>
                </c:pt>
                <c:pt idx="10">
                  <c:v>12.705885834902794</c:v>
                </c:pt>
                <c:pt idx="11">
                  <c:v>12.554234715808089</c:v>
                </c:pt>
                <c:pt idx="12">
                  <c:v>12.342587985521796</c:v>
                </c:pt>
                <c:pt idx="13">
                  <c:v>12.083350759305553</c:v>
                </c:pt>
                <c:pt idx="14">
                  <c:v>11.782108372445945</c:v>
                </c:pt>
              </c:numCache>
            </c:numRef>
          </c:yVal>
          <c:smooth val="1"/>
        </c:ser>
        <c:ser>
          <c:idx val="5"/>
          <c:order val="3"/>
          <c:tx>
            <c:v>M=0.80</c:v>
          </c:tx>
          <c:marker>
            <c:symbol val="none"/>
          </c:marker>
          <c:xVal>
            <c:numRef>
              <c:f>'HS Drag Map '!$B$95:$B$109</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'!$M$95:$M$109</c:f>
              <c:numCache>
                <c:formatCode>General</c:formatCode>
                <c:ptCount val="15"/>
                <c:pt idx="0">
                  <c:v>0</c:v>
                </c:pt>
                <c:pt idx="1">
                  <c:v>4.8307219688953023</c:v>
                </c:pt>
                <c:pt idx="2">
                  <c:v>8.7485570718122858</c:v>
                </c:pt>
                <c:pt idx="3">
                  <c:v>10.224896988185307</c:v>
                </c:pt>
                <c:pt idx="4">
                  <c:v>11.36974072793083</c:v>
                </c:pt>
                <c:pt idx="5">
                  <c:v>12.203346736924102</c:v>
                </c:pt>
                <c:pt idx="6">
                  <c:v>12.754950944921561</c:v>
                </c:pt>
                <c:pt idx="7">
                  <c:v>13.052366641662392</c:v>
                </c:pt>
                <c:pt idx="8">
                  <c:v>13.112890652600591</c:v>
                </c:pt>
                <c:pt idx="9">
                  <c:v>12.935640106295333</c:v>
                </c:pt>
                <c:pt idx="10">
                  <c:v>12.496548487970065</c:v>
                </c:pt>
                <c:pt idx="11">
                  <c:v>11.750613894261805</c:v>
                </c:pt>
                <c:pt idx="12">
                  <c:v>10.650748131600366</c:v>
                </c:pt>
                <c:pt idx="13">
                  <c:v>9.191392091495052</c:v>
                </c:pt>
                <c:pt idx="14">
                  <c:v>7.4627508239867</c:v>
                </c:pt>
              </c:numCache>
            </c:numRef>
          </c:yVal>
          <c:smooth val="1"/>
        </c:ser>
        <c:ser>
          <c:idx val="6"/>
          <c:order val="4"/>
          <c:tx>
            <c:v>M=0.82</c:v>
          </c:tx>
          <c:marker>
            <c:symbol val="none"/>
          </c:marker>
          <c:xVal>
            <c:numRef>
              <c:f>'HS Drag Map '!$B$95:$B$109</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'!$O$95:$O$107</c:f>
              <c:numCache>
                <c:formatCode>General</c:formatCode>
                <c:ptCount val="13"/>
                <c:pt idx="0">
                  <c:v>0</c:v>
                </c:pt>
                <c:pt idx="1">
                  <c:v>4.8971332273017376</c:v>
                </c:pt>
                <c:pt idx="2">
                  <c:v>8.8548946892995204</c:v>
                </c:pt>
                <c:pt idx="3">
                  <c:v>10.326272904339257</c:v>
                </c:pt>
                <c:pt idx="4">
                  <c:v>11.431421454214506</c:v>
                </c:pt>
                <c:pt idx="5">
                  <c:v>12.165474020218449</c:v>
                </c:pt>
                <c:pt idx="6">
                  <c:v>12.518897403666497</c:v>
                </c:pt>
                <c:pt idx="7">
                  <c:v>12.465818847431141</c:v>
                </c:pt>
                <c:pt idx="8">
                  <c:v>11.963217284522086</c:v>
                </c:pt>
                <c:pt idx="9">
                  <c:v>10.972898185842871</c:v>
                </c:pt>
                <c:pt idx="10">
                  <c:v>9.5134465139027178</c:v>
                </c:pt>
                <c:pt idx="11">
                  <c:v>7.7184112729290622</c:v>
                </c:pt>
                <c:pt idx="12">
                  <c:v>5.8355603666959563</c:v>
                </c:pt>
              </c:numCache>
            </c:numRef>
          </c:yVal>
          <c:smooth val="1"/>
        </c:ser>
        <c:ser>
          <c:idx val="7"/>
          <c:order val="5"/>
          <c:tx>
            <c:v>M=0.84</c:v>
          </c:tx>
          <c:marker>
            <c:symbol val="none"/>
          </c:marker>
          <c:xVal>
            <c:numRef>
              <c:f>'HS Drag Map '!$B$95:$B$109</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'!$Q$95:$Q$104</c:f>
              <c:numCache>
                <c:formatCode>General</c:formatCode>
                <c:ptCount val="10"/>
                <c:pt idx="0">
                  <c:v>0</c:v>
                </c:pt>
                <c:pt idx="1">
                  <c:v>4.9361084684898353</c:v>
                </c:pt>
                <c:pt idx="2">
                  <c:v>8.7994778443039223</c:v>
                </c:pt>
                <c:pt idx="3">
                  <c:v>10.088556360187978</c:v>
                </c:pt>
                <c:pt idx="4">
                  <c:v>10.838500820543548</c:v>
                </c:pt>
                <c:pt idx="5">
                  <c:v>10.968162661469878</c:v>
                </c:pt>
                <c:pt idx="6">
                  <c:v>10.421907313203787</c:v>
                </c:pt>
                <c:pt idx="7">
                  <c:v>9.2300927395913721</c:v>
                </c:pt>
                <c:pt idx="8">
                  <c:v>7.5705441281845127</c:v>
                </c:pt>
                <c:pt idx="9">
                  <c:v>5.7498736519852116</c:v>
                </c:pt>
              </c:numCache>
            </c:numRef>
          </c:yVal>
          <c:smooth val="1"/>
        </c:ser>
        <c:ser>
          <c:idx val="14"/>
          <c:order val="6"/>
          <c:tx>
            <c:v>M=0.86</c:v>
          </c:tx>
          <c:marker>
            <c:symbol val="none"/>
          </c:marker>
          <c:xVal>
            <c:numRef>
              <c:f>'HS Drag Map '!$B$95:$B$109</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'!$S$95:$S$102</c:f>
              <c:numCache>
                <c:formatCode>General</c:formatCode>
                <c:ptCount val="8"/>
                <c:pt idx="0">
                  <c:v>0</c:v>
                </c:pt>
                <c:pt idx="1">
                  <c:v>4.8164737345404953</c:v>
                </c:pt>
                <c:pt idx="2">
                  <c:v>7.8772231360744227</c:v>
                </c:pt>
                <c:pt idx="3">
                  <c:v>8.2812007488993107</c:v>
                </c:pt>
                <c:pt idx="4">
                  <c:v>7.8343840859141647</c:v>
                </c:pt>
                <c:pt idx="5">
                  <c:v>6.6999650122517274</c:v>
                </c:pt>
                <c:pt idx="6">
                  <c:v>5.2230213793458375</c:v>
                </c:pt>
                <c:pt idx="7">
                  <c:v>3.7686341183604335</c:v>
                </c:pt>
              </c:numCache>
            </c:numRef>
          </c:yVal>
          <c:smooth val="1"/>
        </c:ser>
        <c:dLbls>
          <c:showLegendKey val="0"/>
          <c:showVal val="0"/>
          <c:showCatName val="0"/>
          <c:showSerName val="0"/>
          <c:showPercent val="0"/>
          <c:showBubbleSize val="0"/>
        </c:dLbls>
        <c:axId val="505981512"/>
        <c:axId val="505981904"/>
      </c:scatterChart>
      <c:valAx>
        <c:axId val="505981512"/>
        <c:scaling>
          <c:orientation val="minMax"/>
        </c:scaling>
        <c:delete val="0"/>
        <c:axPos val="b"/>
        <c:majorGridlines/>
        <c:title>
          <c:tx>
            <c:rich>
              <a:bodyPr/>
              <a:lstStyle/>
              <a:p>
                <a:pPr>
                  <a:defRPr/>
                </a:pPr>
                <a:r>
                  <a:rPr lang="en-US"/>
                  <a:t>Lift</a:t>
                </a:r>
                <a:r>
                  <a:rPr lang="en-US" baseline="0"/>
                  <a:t> Coefficient C</a:t>
                </a:r>
                <a:r>
                  <a:rPr lang="en-US" baseline="-25000"/>
                  <a:t>L</a:t>
                </a:r>
              </a:p>
            </c:rich>
          </c:tx>
          <c:layout/>
          <c:overlay val="0"/>
        </c:title>
        <c:numFmt formatCode="0.00" sourceLinked="1"/>
        <c:majorTickMark val="none"/>
        <c:minorTickMark val="none"/>
        <c:tickLblPos val="nextTo"/>
        <c:crossAx val="505981904"/>
        <c:crosses val="autoZero"/>
        <c:crossBetween val="midCat"/>
      </c:valAx>
      <c:valAx>
        <c:axId val="505981904"/>
        <c:scaling>
          <c:orientation val="minMax"/>
        </c:scaling>
        <c:delete val="0"/>
        <c:axPos val="l"/>
        <c:majorGridlines/>
        <c:title>
          <c:tx>
            <c:rich>
              <a:bodyPr/>
              <a:lstStyle/>
              <a:p>
                <a:pPr>
                  <a:defRPr/>
                </a:pPr>
                <a:r>
                  <a:rPr lang="en-US"/>
                  <a:t>ML/D</a:t>
                </a:r>
              </a:p>
            </c:rich>
          </c:tx>
          <c:layout/>
          <c:overlay val="0"/>
        </c:title>
        <c:numFmt formatCode="General" sourceLinked="1"/>
        <c:majorTickMark val="none"/>
        <c:minorTickMark val="none"/>
        <c:tickLblPos val="nextTo"/>
        <c:crossAx val="505981512"/>
        <c:crosses val="autoZero"/>
        <c:crossBetween val="midCat"/>
      </c:valAx>
      <c:spPr>
        <a:noFill/>
      </c:spPr>
    </c:plotArea>
    <c:legend>
      <c:legendPos val="r"/>
      <c:layout/>
      <c:overlay val="0"/>
    </c:legend>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Low</a:t>
            </a:r>
            <a:r>
              <a:rPr lang="en-US" baseline="0"/>
              <a:t> Speed L/D vs C</a:t>
            </a:r>
            <a:r>
              <a:rPr lang="en-US" baseline="-25000"/>
              <a:t>L</a:t>
            </a:r>
          </a:p>
        </c:rich>
      </c:tx>
      <c:overlay val="0"/>
    </c:title>
    <c:autoTitleDeleted val="0"/>
    <c:plotArea>
      <c:layout/>
      <c:scatterChart>
        <c:scatterStyle val="smoothMarker"/>
        <c:varyColors val="0"/>
        <c:ser>
          <c:idx val="0"/>
          <c:order val="0"/>
          <c:tx>
            <c:v>Flaps 0</c:v>
          </c:tx>
          <c:marker>
            <c:symbol val="none"/>
          </c:marker>
          <c:xVal>
            <c:numRef>
              <c:f>'LS Polars'!$C$36:$AG$36</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'LS Polars'!$C$38:$AG$38</c:f>
              <c:numCache>
                <c:formatCode>General</c:formatCode>
                <c:ptCount val="31"/>
                <c:pt idx="0">
                  <c:v>0</c:v>
                </c:pt>
                <c:pt idx="1">
                  <c:v>6.4380526757622576</c:v>
                </c:pt>
                <c:pt idx="2">
                  <c:v>11.675022302420098</c:v>
                </c:pt>
                <c:pt idx="3">
                  <c:v>15.156242990638527</c:v>
                </c:pt>
                <c:pt idx="4">
                  <c:v>17.005101456310538</c:v>
                </c:pt>
                <c:pt idx="5">
                  <c:v>17.657751133509091</c:v>
                </c:pt>
                <c:pt idx="6">
                  <c:v>17.55654227533287</c:v>
                </c:pt>
                <c:pt idx="7">
                  <c:v>17.031751921872786</c:v>
                </c:pt>
                <c:pt idx="8">
                  <c:v>16.296793230045932</c:v>
                </c:pt>
                <c:pt idx="9">
                  <c:v>15.478701471860457</c:v>
                </c:pt>
                <c:pt idx="10">
                  <c:v>14.648858113194022</c:v>
                </c:pt>
                <c:pt idx="11">
                  <c:v>13.845134262587894</c:v>
                </c:pt>
                <c:pt idx="12">
                  <c:v>13.085982471612674</c:v>
                </c:pt>
                <c:pt idx="13">
                  <c:v>12.378906439561543</c:v>
                </c:pt>
                <c:pt idx="14">
                  <c:v>11.725408541591724</c:v>
                </c:pt>
                <c:pt idx="15">
                  <c:v>11.123834332186672</c:v>
                </c:pt>
                <c:pt idx="16">
                  <c:v>10.570988739211503</c:v>
                </c:pt>
                <c:pt idx="17">
                  <c:v>10.06304188804676</c:v>
                </c:pt>
                <c:pt idx="18">
                  <c:v>9.5960260099909558</c:v>
                </c:pt>
                <c:pt idx="19">
                  <c:v>9.1660978216755531</c:v>
                </c:pt>
                <c:pt idx="20">
                  <c:v>8.7696671699057109</c:v>
                </c:pt>
                <c:pt idx="21">
                  <c:v>8.4034502627881587</c:v>
                </c:pt>
                <c:pt idx="22">
                  <c:v>8.0644812586286481</c:v>
                </c:pt>
                <c:pt idx="23">
                  <c:v>7.7501017430231025</c:v>
                </c:pt>
                <c:pt idx="24">
                  <c:v>7.4579393296374619</c:v>
                </c:pt>
                <c:pt idx="25">
                  <c:v>7.1858817728951419</c:v>
                </c:pt>
                <c:pt idx="26">
                  <c:v>6.9320501443385014</c:v>
                </c:pt>
                <c:pt idx="27">
                  <c:v>6.6947729674312617</c:v>
                </c:pt>
                <c:pt idx="28">
                  <c:v>6.4725622436130017</c:v>
                </c:pt>
                <c:pt idx="29">
                  <c:v>6.264091751271085</c:v>
                </c:pt>
                <c:pt idx="30">
                  <c:v>6.0681776910987359</c:v>
                </c:pt>
              </c:numCache>
            </c:numRef>
          </c:yVal>
          <c:smooth val="1"/>
        </c:ser>
        <c:ser>
          <c:idx val="1"/>
          <c:order val="1"/>
          <c:tx>
            <c:v>Flaps 15</c:v>
          </c:tx>
          <c:marker>
            <c:symbol val="none"/>
          </c:marker>
          <c:xVal>
            <c:numRef>
              <c:f>'LS Polars'!$C$36:$AG$36</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'LS Polars'!$C$40:$AG$40</c:f>
              <c:numCache>
                <c:formatCode>General</c:formatCode>
                <c:ptCount val="31"/>
                <c:pt idx="0">
                  <c:v>0</c:v>
                </c:pt>
                <c:pt idx="1">
                  <c:v>4.2520288465037792</c:v>
                </c:pt>
                <c:pt idx="2">
                  <c:v>7.9612164337425106</c:v>
                </c:pt>
                <c:pt idx="3">
                  <c:v>10.796807729021697</c:v>
                </c:pt>
                <c:pt idx="4">
                  <c:v>12.69274872865754</c:v>
                </c:pt>
                <c:pt idx="5">
                  <c:v>13.771616600197293</c:v>
                </c:pt>
                <c:pt idx="6">
                  <c:v>14.2302775860661</c:v>
                </c:pt>
                <c:pt idx="7">
                  <c:v>14.260908291561826</c:v>
                </c:pt>
                <c:pt idx="8">
                  <c:v>14.017542293931966</c:v>
                </c:pt>
                <c:pt idx="9">
                  <c:v>13.611227713550713</c:v>
                </c:pt>
                <c:pt idx="10">
                  <c:v>13.117032152683747</c:v>
                </c:pt>
                <c:pt idx="11">
                  <c:v>12.583526184888404</c:v>
                </c:pt>
                <c:pt idx="12">
                  <c:v>12.041041754359163</c:v>
                </c:pt>
                <c:pt idx="13">
                  <c:v>11.507838711765942</c:v>
                </c:pt>
                <c:pt idx="14">
                  <c:v>10.99438230993302</c:v>
                </c:pt>
                <c:pt idx="15">
                  <c:v>10.506195830556766</c:v>
                </c:pt>
                <c:pt idx="16">
                  <c:v>10.045721332173237</c:v>
                </c:pt>
                <c:pt idx="17">
                  <c:v>9.6135175991196515</c:v>
                </c:pt>
                <c:pt idx="18">
                  <c:v>9.2090247002212937</c:v>
                </c:pt>
                <c:pt idx="19">
                  <c:v>8.8310483913050248</c:v>
                </c:pt>
                <c:pt idx="20">
                  <c:v>8.4780644813716428</c:v>
                </c:pt>
                <c:pt idx="21">
                  <c:v>8.1484078604145651</c:v>
                </c:pt>
                <c:pt idx="22">
                  <c:v>7.8403877940742586</c:v>
                </c:pt>
                <c:pt idx="23">
                  <c:v>7.5523562018031489</c:v>
                </c:pt>
                <c:pt idx="24">
                  <c:v>7.2827460799901234</c:v>
                </c:pt>
                <c:pt idx="25">
                  <c:v>7.0300911038657521</c:v>
                </c:pt>
                <c:pt idx="26">
                  <c:v>6.7930335070942212</c:v>
                </c:pt>
                <c:pt idx="27">
                  <c:v>6.5703248049417891</c:v>
                </c:pt>
                <c:pt idx="28">
                  <c:v>6.3608222917903596</c:v>
                </c:pt>
                <c:pt idx="29">
                  <c:v>6.1634831855312306</c:v>
                </c:pt>
                <c:pt idx="30">
                  <c:v>5.9773576051863566</c:v>
                </c:pt>
              </c:numCache>
            </c:numRef>
          </c:yVal>
          <c:smooth val="1"/>
        </c:ser>
        <c:ser>
          <c:idx val="2"/>
          <c:order val="2"/>
          <c:tx>
            <c:v>Flaps 25</c:v>
          </c:tx>
          <c:marker>
            <c:symbol val="none"/>
          </c:marker>
          <c:xVal>
            <c:numRef>
              <c:f>'LS Polars'!$C$36:$AG$36</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'LS Polars'!$C$41:$AG$41</c:f>
              <c:numCache>
                <c:formatCode>General</c:formatCode>
                <c:ptCount val="31"/>
                <c:pt idx="0">
                  <c:v>0</c:v>
                </c:pt>
                <c:pt idx="1">
                  <c:v>3.1727715531238445</c:v>
                </c:pt>
                <c:pt idx="2">
                  <c:v>6.0383211658358169</c:v>
                </c:pt>
                <c:pt idx="3">
                  <c:v>8.3831687615871093</c:v>
                </c:pt>
                <c:pt idx="4">
                  <c:v>10.122979918772922</c:v>
                </c:pt>
                <c:pt idx="5">
                  <c:v>11.285011068063611</c:v>
                </c:pt>
                <c:pt idx="6">
                  <c:v>11.960859562781623</c:v>
                </c:pt>
                <c:pt idx="7">
                  <c:v>12.262365740058275</c:v>
                </c:pt>
                <c:pt idx="8">
                  <c:v>12.294197903157208</c:v>
                </c:pt>
                <c:pt idx="9">
                  <c:v>12.142163275521899</c:v>
                </c:pt>
                <c:pt idx="10">
                  <c:v>11.871302137978997</c:v>
                </c:pt>
                <c:pt idx="11">
                  <c:v>11.528479470096363</c:v>
                </c:pt>
                <c:pt idx="12">
                  <c:v>11.146288888292007</c:v>
                </c:pt>
                <c:pt idx="13">
                  <c:v>10.746779021602315</c:v>
                </c:pt>
                <c:pt idx="14">
                  <c:v>10.344489335340139</c:v>
                </c:pt>
                <c:pt idx="15">
                  <c:v>9.9487377653330586</c:v>
                </c:pt>
                <c:pt idx="16">
                  <c:v>9.5652710928461158</c:v>
                </c:pt>
                <c:pt idx="17">
                  <c:v>9.197425316094419</c:v>
                </c:pt>
                <c:pt idx="18">
                  <c:v>8.8469287646020973</c:v>
                </c:pt>
                <c:pt idx="19">
                  <c:v>8.5144524274633682</c:v>
                </c:pt>
                <c:pt idx="20">
                  <c:v>8.1999844922843081</c:v>
                </c:pt>
                <c:pt idx="21">
                  <c:v>7.9030838580139688</c:v>
                </c:pt>
                <c:pt idx="22">
                  <c:v>7.6230507961974778</c:v>
                </c:pt>
                <c:pt idx="23">
                  <c:v>7.3590410731488198</c:v>
                </c:pt>
                <c:pt idx="24">
                  <c:v>7.1101415613758405</c:v>
                </c:pt>
                <c:pt idx="25">
                  <c:v>6.875419658813688</c:v>
                </c:pt>
                <c:pt idx="26">
                  <c:v>6.653954926267061</c:v>
                </c:pt>
                <c:pt idx="27">
                  <c:v>6.4448586867378825</c:v>
                </c:pt>
                <c:pt idx="28">
                  <c:v>6.2472855119402775</c:v>
                </c:pt>
                <c:pt idx="29">
                  <c:v>6.0604392804227647</c:v>
                </c:pt>
                <c:pt idx="30">
                  <c:v>5.8835756435367994</c:v>
                </c:pt>
              </c:numCache>
            </c:numRef>
          </c:yVal>
          <c:smooth val="1"/>
        </c:ser>
        <c:ser>
          <c:idx val="3"/>
          <c:order val="3"/>
          <c:tx>
            <c:v>Flaps 50</c:v>
          </c:tx>
          <c:marker>
            <c:symbol val="none"/>
          </c:marker>
          <c:xVal>
            <c:numRef>
              <c:f>'LS Polars'!$C$36:$AG$36</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'LS Polars'!$C$42:$AG$42</c:f>
              <c:numCache>
                <c:formatCode>General</c:formatCode>
                <c:ptCount val="31"/>
                <c:pt idx="0">
                  <c:v>0</c:v>
                </c:pt>
                <c:pt idx="1">
                  <c:v>1.0360741890534098</c:v>
                </c:pt>
                <c:pt idx="2">
                  <c:v>2.0382832589255857</c:v>
                </c:pt>
                <c:pt idx="3">
                  <c:v>2.9766041657334039</c:v>
                </c:pt>
                <c:pt idx="4">
                  <c:v>3.8272363887573797</c:v>
                </c:pt>
                <c:pt idx="5">
                  <c:v>4.5742909492523438</c:v>
                </c:pt>
                <c:pt idx="6">
                  <c:v>5.20997869023057</c:v>
                </c:pt>
                <c:pt idx="7">
                  <c:v>5.7336991978882663</c:v>
                </c:pt>
                <c:pt idx="8">
                  <c:v>6.1504707022554408</c:v>
                </c:pt>
                <c:pt idx="9">
                  <c:v>6.4691476539576289</c:v>
                </c:pt>
                <c:pt idx="10">
                  <c:v>6.700762040242072</c:v>
                </c:pt>
                <c:pt idx="11">
                  <c:v>6.8571765348262579</c:v>
                </c:pt>
                <c:pt idx="12">
                  <c:v>6.9501094620439927</c:v>
                </c:pt>
                <c:pt idx="13">
                  <c:v>6.9905072099108381</c:v>
                </c:pt>
                <c:pt idx="14">
                  <c:v>6.9881983812021682</c:v>
                </c:pt>
                <c:pt idx="15">
                  <c:v>6.9517535839681477</c:v>
                </c:pt>
                <c:pt idx="16">
                  <c:v>6.8884818626849871</c:v>
                </c:pt>
                <c:pt idx="17">
                  <c:v>6.8045090523310563</c:v>
                </c:pt>
                <c:pt idx="18">
                  <c:v>6.7048985484468</c:v>
                </c:pt>
                <c:pt idx="19">
                  <c:v>6.5937881167339913</c:v>
                </c:pt>
                <c:pt idx="20">
                  <c:v>6.4745264551524366</c:v>
                </c:pt>
                <c:pt idx="21">
                  <c:v>6.3498003747652962</c:v>
                </c:pt>
                <c:pt idx="22">
                  <c:v>6.2217482165463602</c:v>
                </c:pt>
                <c:pt idx="23">
                  <c:v>6.092058086566861</c:v>
                </c:pt>
                <c:pt idx="24">
                  <c:v>5.9620512158869294</c:v>
                </c:pt>
                <c:pt idx="25">
                  <c:v>5.832751658033521</c:v>
                </c:pt>
                <c:pt idx="26">
                  <c:v>5.7049439317915223</c:v>
                </c:pt>
                <c:pt idx="27">
                  <c:v>5.5792203087123626</c:v>
                </c:pt>
                <c:pt idx="28">
                  <c:v>5.4560193693242374</c:v>
                </c:pt>
                <c:pt idx="29">
                  <c:v>5.3356572946930783</c:v>
                </c:pt>
                <c:pt idx="30">
                  <c:v>5.2183531717547647</c:v>
                </c:pt>
              </c:numCache>
            </c:numRef>
          </c:yVal>
          <c:smooth val="1"/>
        </c:ser>
        <c:dLbls>
          <c:showLegendKey val="0"/>
          <c:showVal val="0"/>
          <c:showCatName val="0"/>
          <c:showSerName val="0"/>
          <c:showPercent val="0"/>
          <c:showBubbleSize val="0"/>
        </c:dLbls>
        <c:axId val="505982296"/>
        <c:axId val="505989352"/>
      </c:scatterChart>
      <c:valAx>
        <c:axId val="505982296"/>
        <c:scaling>
          <c:orientation val="minMax"/>
        </c:scaling>
        <c:delete val="0"/>
        <c:axPos val="b"/>
        <c:majorGridlines/>
        <c:title>
          <c:tx>
            <c:rich>
              <a:bodyPr/>
              <a:lstStyle/>
              <a:p>
                <a:pPr>
                  <a:defRPr/>
                </a:pPr>
                <a:r>
                  <a:rPr lang="en-US"/>
                  <a:t>Lift Coefficient, C</a:t>
                </a:r>
                <a:r>
                  <a:rPr lang="en-US" baseline="-25000"/>
                  <a:t>L</a:t>
                </a:r>
              </a:p>
            </c:rich>
          </c:tx>
          <c:overlay val="0"/>
        </c:title>
        <c:numFmt formatCode="General" sourceLinked="1"/>
        <c:majorTickMark val="none"/>
        <c:minorTickMark val="none"/>
        <c:tickLblPos val="nextTo"/>
        <c:crossAx val="505989352"/>
        <c:crosses val="autoZero"/>
        <c:crossBetween val="midCat"/>
      </c:valAx>
      <c:valAx>
        <c:axId val="505989352"/>
        <c:scaling>
          <c:orientation val="minMax"/>
        </c:scaling>
        <c:delete val="0"/>
        <c:axPos val="l"/>
        <c:majorGridlines/>
        <c:title>
          <c:tx>
            <c:rich>
              <a:bodyPr/>
              <a:lstStyle/>
              <a:p>
                <a:pPr>
                  <a:defRPr/>
                </a:pPr>
                <a:r>
                  <a:rPr lang="en-US"/>
                  <a:t>L/D</a:t>
                </a:r>
              </a:p>
            </c:rich>
          </c:tx>
          <c:overlay val="0"/>
        </c:title>
        <c:numFmt formatCode="General" sourceLinked="1"/>
        <c:majorTickMark val="none"/>
        <c:minorTickMark val="none"/>
        <c:tickLblPos val="nextTo"/>
        <c:crossAx val="505982296"/>
        <c:crosses val="autoZero"/>
        <c:crossBetween val="midCat"/>
      </c:valAx>
    </c:plotArea>
    <c:legend>
      <c:legendPos val="r"/>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Low</a:t>
            </a:r>
            <a:r>
              <a:rPr lang="en-US" baseline="0"/>
              <a:t> Speed Drag Polars</a:t>
            </a:r>
          </a:p>
        </c:rich>
      </c:tx>
      <c:overlay val="0"/>
    </c:title>
    <c:autoTitleDeleted val="0"/>
    <c:plotArea>
      <c:layout/>
      <c:scatterChart>
        <c:scatterStyle val="smoothMarker"/>
        <c:varyColors val="0"/>
        <c:ser>
          <c:idx val="0"/>
          <c:order val="0"/>
          <c:tx>
            <c:strRef>
              <c:f>'LS Polars'!$B$22</c:f>
              <c:strCache>
                <c:ptCount val="1"/>
                <c:pt idx="0">
                  <c:v>CD clean</c:v>
                </c:pt>
              </c:strCache>
            </c:strRef>
          </c:tx>
          <c:marker>
            <c:symbol val="none"/>
          </c:marker>
          <c:xVal>
            <c:numRef>
              <c:f>'LS Polars'!$C$21:$P$21</c:f>
              <c:numCache>
                <c:formatCode>General</c:formatCode>
                <c:ptCount val="14"/>
                <c:pt idx="0">
                  <c:v>0</c:v>
                </c:pt>
                <c:pt idx="1">
                  <c:v>1.0000000000000002E-2</c:v>
                </c:pt>
                <c:pt idx="2">
                  <c:v>4.0000000000000008E-2</c:v>
                </c:pt>
                <c:pt idx="3">
                  <c:v>0.09</c:v>
                </c:pt>
                <c:pt idx="4">
                  <c:v>0.16000000000000003</c:v>
                </c:pt>
                <c:pt idx="5">
                  <c:v>0.25</c:v>
                </c:pt>
                <c:pt idx="6">
                  <c:v>0.36</c:v>
                </c:pt>
                <c:pt idx="7">
                  <c:v>0.48999999999999994</c:v>
                </c:pt>
                <c:pt idx="8">
                  <c:v>0.64000000000000012</c:v>
                </c:pt>
                <c:pt idx="9">
                  <c:v>0.81</c:v>
                </c:pt>
                <c:pt idx="10">
                  <c:v>1</c:v>
                </c:pt>
                <c:pt idx="11">
                  <c:v>1.2100000000000002</c:v>
                </c:pt>
                <c:pt idx="12">
                  <c:v>1.44</c:v>
                </c:pt>
                <c:pt idx="13">
                  <c:v>1.6900000000000002</c:v>
                </c:pt>
              </c:numCache>
            </c:numRef>
          </c:xVal>
          <c:yVal>
            <c:numRef>
              <c:f>'LS Polars'!$C$22:$AG$22</c:f>
              <c:numCache>
                <c:formatCode>General</c:formatCode>
                <c:ptCount val="31"/>
                <c:pt idx="0">
                  <c:v>1.4999999999999999E-2</c:v>
                </c:pt>
                <c:pt idx="1">
                  <c:v>1.5532647065233919E-2</c:v>
                </c:pt>
                <c:pt idx="2">
                  <c:v>1.7130588260935681E-2</c:v>
                </c:pt>
                <c:pt idx="3">
                  <c:v>1.9793823587105283E-2</c:v>
                </c:pt>
                <c:pt idx="4">
                  <c:v>2.3522353043742724E-2</c:v>
                </c:pt>
                <c:pt idx="5">
                  <c:v>2.8316176630848004E-2</c:v>
                </c:pt>
                <c:pt idx="6">
                  <c:v>3.4175294348421127E-2</c:v>
                </c:pt>
                <c:pt idx="7">
                  <c:v>4.1099706196462082E-2</c:v>
                </c:pt>
                <c:pt idx="8">
                  <c:v>4.9089412174970898E-2</c:v>
                </c:pt>
                <c:pt idx="9">
                  <c:v>5.8144412283947539E-2</c:v>
                </c:pt>
                <c:pt idx="10">
                  <c:v>6.8264706523392019E-2</c:v>
                </c:pt>
                <c:pt idx="11">
                  <c:v>7.9450294893304352E-2</c:v>
                </c:pt>
                <c:pt idx="12">
                  <c:v>9.170117739368451E-2</c:v>
                </c:pt>
                <c:pt idx="13">
                  <c:v>0.10501735402453252</c:v>
                </c:pt>
                <c:pt idx="14">
                  <c:v>0.11939882478584835</c:v>
                </c:pt>
                <c:pt idx="15">
                  <c:v>0.13484558967763205</c:v>
                </c:pt>
                <c:pt idx="16">
                  <c:v>0.15135764869988361</c:v>
                </c:pt>
                <c:pt idx="17">
                  <c:v>0.16893500185260291</c:v>
                </c:pt>
                <c:pt idx="18">
                  <c:v>0.18757764913579017</c:v>
                </c:pt>
                <c:pt idx="19">
                  <c:v>0.20728559054944518</c:v>
                </c:pt>
                <c:pt idx="20">
                  <c:v>0.22805882609356809</c:v>
                </c:pt>
                <c:pt idx="21">
                  <c:v>0.2498973557681588</c:v>
                </c:pt>
                <c:pt idx="22">
                  <c:v>0.27280117957321742</c:v>
                </c:pt>
                <c:pt idx="23">
                  <c:v>0.29677029750874379</c:v>
                </c:pt>
                <c:pt idx="24">
                  <c:v>0.32180470957473806</c:v>
                </c:pt>
                <c:pt idx="25">
                  <c:v>0.34790441577120013</c:v>
                </c:pt>
                <c:pt idx="26">
                  <c:v>0.3750694160981301</c:v>
                </c:pt>
                <c:pt idx="27">
                  <c:v>0.40329971055552788</c:v>
                </c:pt>
                <c:pt idx="28">
                  <c:v>0.4325952991433934</c:v>
                </c:pt>
                <c:pt idx="29">
                  <c:v>0.46295618186172693</c:v>
                </c:pt>
                <c:pt idx="30">
                  <c:v>0.49438235871052821</c:v>
                </c:pt>
              </c:numCache>
            </c:numRef>
          </c:yVal>
          <c:smooth val="1"/>
        </c:ser>
        <c:ser>
          <c:idx val="1"/>
          <c:order val="1"/>
          <c:tx>
            <c:strRef>
              <c:f>'LS Polars'!$B$23</c:f>
              <c:strCache>
                <c:ptCount val="1"/>
                <c:pt idx="0">
                  <c:v> + ΔCD slats</c:v>
                </c:pt>
              </c:strCache>
            </c:strRef>
          </c:tx>
          <c:marker>
            <c:symbol val="none"/>
          </c:marker>
          <c:xVal>
            <c:numRef>
              <c:f>'LS Polars'!$C$21:$Q$21</c:f>
              <c:numCache>
                <c:formatCode>General</c:formatCode>
                <c:ptCount val="15"/>
                <c:pt idx="0">
                  <c:v>0</c:v>
                </c:pt>
                <c:pt idx="1">
                  <c:v>1.0000000000000002E-2</c:v>
                </c:pt>
                <c:pt idx="2">
                  <c:v>4.0000000000000008E-2</c:v>
                </c:pt>
                <c:pt idx="3">
                  <c:v>0.09</c:v>
                </c:pt>
                <c:pt idx="4">
                  <c:v>0.16000000000000003</c:v>
                </c:pt>
                <c:pt idx="5">
                  <c:v>0.25</c:v>
                </c:pt>
                <c:pt idx="6">
                  <c:v>0.36</c:v>
                </c:pt>
                <c:pt idx="7">
                  <c:v>0.48999999999999994</c:v>
                </c:pt>
                <c:pt idx="8">
                  <c:v>0.64000000000000012</c:v>
                </c:pt>
                <c:pt idx="9">
                  <c:v>0.81</c:v>
                </c:pt>
                <c:pt idx="10">
                  <c:v>1</c:v>
                </c:pt>
                <c:pt idx="11">
                  <c:v>1.2100000000000002</c:v>
                </c:pt>
                <c:pt idx="12">
                  <c:v>1.44</c:v>
                </c:pt>
                <c:pt idx="13">
                  <c:v>1.6900000000000002</c:v>
                </c:pt>
                <c:pt idx="14">
                  <c:v>1.9599999999999997</c:v>
                </c:pt>
              </c:numCache>
            </c:numRef>
          </c:xVal>
          <c:yVal>
            <c:numRef>
              <c:f>'LS Polars'!$C$23:$U$23</c:f>
              <c:numCache>
                <c:formatCode>General</c:formatCode>
                <c:ptCount val="19"/>
                <c:pt idx="0">
                  <c:v>2.0999999999999998E-2</c:v>
                </c:pt>
                <c:pt idx="1">
                  <c:v>2.1532647065233917E-2</c:v>
                </c:pt>
                <c:pt idx="2">
                  <c:v>2.3130588260935683E-2</c:v>
                </c:pt>
                <c:pt idx="3">
                  <c:v>2.5793823587105282E-2</c:v>
                </c:pt>
                <c:pt idx="4">
                  <c:v>2.9522353043742726E-2</c:v>
                </c:pt>
                <c:pt idx="5">
                  <c:v>3.4316176630848003E-2</c:v>
                </c:pt>
                <c:pt idx="6">
                  <c:v>4.0175294348421126E-2</c:v>
                </c:pt>
                <c:pt idx="7">
                  <c:v>4.7099706196462081E-2</c:v>
                </c:pt>
                <c:pt idx="8">
                  <c:v>5.5089412174970896E-2</c:v>
                </c:pt>
                <c:pt idx="9">
                  <c:v>6.4144412283947544E-2</c:v>
                </c:pt>
                <c:pt idx="10">
                  <c:v>7.4264706523392024E-2</c:v>
                </c:pt>
                <c:pt idx="11">
                  <c:v>8.5450294893304357E-2</c:v>
                </c:pt>
                <c:pt idx="12">
                  <c:v>9.7701177393684516E-2</c:v>
                </c:pt>
                <c:pt idx="13">
                  <c:v>0.11101735402453253</c:v>
                </c:pt>
                <c:pt idx="14">
                  <c:v>0.12539882478584835</c:v>
                </c:pt>
                <c:pt idx="15">
                  <c:v>0.14084558967763205</c:v>
                </c:pt>
                <c:pt idx="16">
                  <c:v>0.15735764869988361</c:v>
                </c:pt>
                <c:pt idx="17">
                  <c:v>0.17493500185260291</c:v>
                </c:pt>
                <c:pt idx="18">
                  <c:v>0.19357764913579018</c:v>
                </c:pt>
              </c:numCache>
            </c:numRef>
          </c:yVal>
          <c:smooth val="1"/>
        </c:ser>
        <c:ser>
          <c:idx val="2"/>
          <c:order val="2"/>
          <c:tx>
            <c:strRef>
              <c:f>'LS Polars'!$B$24</c:f>
              <c:strCache>
                <c:ptCount val="1"/>
                <c:pt idx="0">
                  <c:v> + ΔCD flaps 15</c:v>
                </c:pt>
              </c:strCache>
            </c:strRef>
          </c:tx>
          <c:marker>
            <c:symbol val="none"/>
          </c:marker>
          <c:xVal>
            <c:numRef>
              <c:f>'LS Polars'!$C$21:$AG$21</c:f>
              <c:numCache>
                <c:formatCode>General</c:formatCode>
                <c:ptCount val="31"/>
                <c:pt idx="0">
                  <c:v>0</c:v>
                </c:pt>
                <c:pt idx="1">
                  <c:v>1.0000000000000002E-2</c:v>
                </c:pt>
                <c:pt idx="2">
                  <c:v>4.0000000000000008E-2</c:v>
                </c:pt>
                <c:pt idx="3">
                  <c:v>0.09</c:v>
                </c:pt>
                <c:pt idx="4">
                  <c:v>0.16000000000000003</c:v>
                </c:pt>
                <c:pt idx="5">
                  <c:v>0.25</c:v>
                </c:pt>
                <c:pt idx="6">
                  <c:v>0.36</c:v>
                </c:pt>
                <c:pt idx="7">
                  <c:v>0.48999999999999994</c:v>
                </c:pt>
                <c:pt idx="8">
                  <c:v>0.64000000000000012</c:v>
                </c:pt>
                <c:pt idx="9">
                  <c:v>0.81</c:v>
                </c:pt>
                <c:pt idx="10">
                  <c:v>1</c:v>
                </c:pt>
                <c:pt idx="11">
                  <c:v>1.2100000000000002</c:v>
                </c:pt>
                <c:pt idx="12">
                  <c:v>1.44</c:v>
                </c:pt>
                <c:pt idx="13">
                  <c:v>1.6900000000000002</c:v>
                </c:pt>
                <c:pt idx="14">
                  <c:v>1.9599999999999997</c:v>
                </c:pt>
                <c:pt idx="15">
                  <c:v>2.25</c:v>
                </c:pt>
                <c:pt idx="16">
                  <c:v>2.5600000000000005</c:v>
                </c:pt>
                <c:pt idx="17">
                  <c:v>2.8899999999999997</c:v>
                </c:pt>
                <c:pt idx="18">
                  <c:v>3.24</c:v>
                </c:pt>
                <c:pt idx="19">
                  <c:v>3.61</c:v>
                </c:pt>
                <c:pt idx="20">
                  <c:v>4</c:v>
                </c:pt>
                <c:pt idx="21">
                  <c:v>4.41</c:v>
                </c:pt>
                <c:pt idx="22">
                  <c:v>4.8400000000000007</c:v>
                </c:pt>
                <c:pt idx="23">
                  <c:v>5.2899999999999991</c:v>
                </c:pt>
                <c:pt idx="24">
                  <c:v>5.76</c:v>
                </c:pt>
                <c:pt idx="25">
                  <c:v>6.25</c:v>
                </c:pt>
                <c:pt idx="26">
                  <c:v>6.7600000000000007</c:v>
                </c:pt>
                <c:pt idx="27">
                  <c:v>7.2900000000000009</c:v>
                </c:pt>
                <c:pt idx="28">
                  <c:v>7.839999999999999</c:v>
                </c:pt>
                <c:pt idx="29">
                  <c:v>8.41</c:v>
                </c:pt>
                <c:pt idx="30">
                  <c:v>9</c:v>
                </c:pt>
              </c:numCache>
            </c:numRef>
          </c:xVal>
          <c:yVal>
            <c:numRef>
              <c:f>'LS Polars'!$C$24:$AG$24</c:f>
              <c:numCache>
                <c:formatCode>General</c:formatCode>
                <c:ptCount val="31"/>
                <c:pt idx="0">
                  <c:v>2.8999999999999998E-2</c:v>
                </c:pt>
                <c:pt idx="1">
                  <c:v>2.9532647065233918E-2</c:v>
                </c:pt>
                <c:pt idx="2">
                  <c:v>3.1130588260935683E-2</c:v>
                </c:pt>
                <c:pt idx="3">
                  <c:v>3.3793823587105282E-2</c:v>
                </c:pt>
                <c:pt idx="4">
                  <c:v>3.7522353043742726E-2</c:v>
                </c:pt>
                <c:pt idx="5">
                  <c:v>4.2316176630848003E-2</c:v>
                </c:pt>
                <c:pt idx="6">
                  <c:v>4.8175294348421126E-2</c:v>
                </c:pt>
                <c:pt idx="7">
                  <c:v>5.5099706196462081E-2</c:v>
                </c:pt>
                <c:pt idx="8">
                  <c:v>6.3089412174970896E-2</c:v>
                </c:pt>
                <c:pt idx="9">
                  <c:v>7.2144412283947551E-2</c:v>
                </c:pt>
                <c:pt idx="10">
                  <c:v>8.2264706523392017E-2</c:v>
                </c:pt>
                <c:pt idx="11">
                  <c:v>9.3450294893304364E-2</c:v>
                </c:pt>
                <c:pt idx="12">
                  <c:v>0.10570117739368451</c:v>
                </c:pt>
                <c:pt idx="13">
                  <c:v>0.11901735402453253</c:v>
                </c:pt>
                <c:pt idx="14">
                  <c:v>0.13339882478584836</c:v>
                </c:pt>
                <c:pt idx="15">
                  <c:v>0.14884558967763206</c:v>
                </c:pt>
                <c:pt idx="16">
                  <c:v>0.16535764869988362</c:v>
                </c:pt>
                <c:pt idx="17">
                  <c:v>0.18293500185260292</c:v>
                </c:pt>
                <c:pt idx="18">
                  <c:v>0.20157764913579018</c:v>
                </c:pt>
                <c:pt idx="19">
                  <c:v>0.22128559054944519</c:v>
                </c:pt>
                <c:pt idx="20">
                  <c:v>0.2420588260935681</c:v>
                </c:pt>
                <c:pt idx="21">
                  <c:v>0.26389735576815881</c:v>
                </c:pt>
                <c:pt idx="22">
                  <c:v>0.28680117957321744</c:v>
                </c:pt>
                <c:pt idx="23">
                  <c:v>0.3107702975087438</c:v>
                </c:pt>
                <c:pt idx="24">
                  <c:v>0.33580470957473807</c:v>
                </c:pt>
                <c:pt idx="25">
                  <c:v>0.36190441577120014</c:v>
                </c:pt>
                <c:pt idx="26">
                  <c:v>0.38906941609813012</c:v>
                </c:pt>
                <c:pt idx="27">
                  <c:v>0.41729971055552789</c:v>
                </c:pt>
                <c:pt idx="28">
                  <c:v>0.44659529914339341</c:v>
                </c:pt>
                <c:pt idx="29">
                  <c:v>0.47695618186172695</c:v>
                </c:pt>
                <c:pt idx="30">
                  <c:v>0.50838235871052817</c:v>
                </c:pt>
              </c:numCache>
            </c:numRef>
          </c:yVal>
          <c:smooth val="1"/>
        </c:ser>
        <c:ser>
          <c:idx val="3"/>
          <c:order val="3"/>
          <c:tx>
            <c:strRef>
              <c:f>'LS Polars'!$B$25</c:f>
              <c:strCache>
                <c:ptCount val="1"/>
                <c:pt idx="0">
                  <c:v> + ΔCD flaps 25</c:v>
                </c:pt>
              </c:strCache>
            </c:strRef>
          </c:tx>
          <c:marker>
            <c:symbol val="none"/>
          </c:marker>
          <c:xVal>
            <c:numRef>
              <c:f>'LS Polars'!$C$21:$AG$21</c:f>
              <c:numCache>
                <c:formatCode>General</c:formatCode>
                <c:ptCount val="31"/>
                <c:pt idx="0">
                  <c:v>0</c:v>
                </c:pt>
                <c:pt idx="1">
                  <c:v>1.0000000000000002E-2</c:v>
                </c:pt>
                <c:pt idx="2">
                  <c:v>4.0000000000000008E-2</c:v>
                </c:pt>
                <c:pt idx="3">
                  <c:v>0.09</c:v>
                </c:pt>
                <c:pt idx="4">
                  <c:v>0.16000000000000003</c:v>
                </c:pt>
                <c:pt idx="5">
                  <c:v>0.25</c:v>
                </c:pt>
                <c:pt idx="6">
                  <c:v>0.36</c:v>
                </c:pt>
                <c:pt idx="7">
                  <c:v>0.48999999999999994</c:v>
                </c:pt>
                <c:pt idx="8">
                  <c:v>0.64000000000000012</c:v>
                </c:pt>
                <c:pt idx="9">
                  <c:v>0.81</c:v>
                </c:pt>
                <c:pt idx="10">
                  <c:v>1</c:v>
                </c:pt>
                <c:pt idx="11">
                  <c:v>1.2100000000000002</c:v>
                </c:pt>
                <c:pt idx="12">
                  <c:v>1.44</c:v>
                </c:pt>
                <c:pt idx="13">
                  <c:v>1.6900000000000002</c:v>
                </c:pt>
                <c:pt idx="14">
                  <c:v>1.9599999999999997</c:v>
                </c:pt>
                <c:pt idx="15">
                  <c:v>2.25</c:v>
                </c:pt>
                <c:pt idx="16">
                  <c:v>2.5600000000000005</c:v>
                </c:pt>
                <c:pt idx="17">
                  <c:v>2.8899999999999997</c:v>
                </c:pt>
                <c:pt idx="18">
                  <c:v>3.24</c:v>
                </c:pt>
                <c:pt idx="19">
                  <c:v>3.61</c:v>
                </c:pt>
                <c:pt idx="20">
                  <c:v>4</c:v>
                </c:pt>
                <c:pt idx="21">
                  <c:v>4.41</c:v>
                </c:pt>
                <c:pt idx="22">
                  <c:v>4.8400000000000007</c:v>
                </c:pt>
                <c:pt idx="23">
                  <c:v>5.2899999999999991</c:v>
                </c:pt>
                <c:pt idx="24">
                  <c:v>5.76</c:v>
                </c:pt>
                <c:pt idx="25">
                  <c:v>6.25</c:v>
                </c:pt>
                <c:pt idx="26">
                  <c:v>6.7600000000000007</c:v>
                </c:pt>
                <c:pt idx="27">
                  <c:v>7.2900000000000009</c:v>
                </c:pt>
                <c:pt idx="28">
                  <c:v>7.839999999999999</c:v>
                </c:pt>
                <c:pt idx="29">
                  <c:v>8.41</c:v>
                </c:pt>
                <c:pt idx="30">
                  <c:v>9</c:v>
                </c:pt>
              </c:numCache>
            </c:numRef>
          </c:xVal>
          <c:yVal>
            <c:numRef>
              <c:f>'LS Polars'!$C$25:$AG$25</c:f>
              <c:numCache>
                <c:formatCode>General</c:formatCode>
                <c:ptCount val="31"/>
                <c:pt idx="11">
                  <c:v>0.10145029489330436</c:v>
                </c:pt>
                <c:pt idx="12">
                  <c:v>0.11370117739368452</c:v>
                </c:pt>
                <c:pt idx="13">
                  <c:v>0.12701735402453251</c:v>
                </c:pt>
                <c:pt idx="14">
                  <c:v>0.14139882478584836</c:v>
                </c:pt>
                <c:pt idx="15">
                  <c:v>0.15684558967763207</c:v>
                </c:pt>
                <c:pt idx="16">
                  <c:v>0.17335764869988363</c:v>
                </c:pt>
                <c:pt idx="17">
                  <c:v>0.19093500185260293</c:v>
                </c:pt>
                <c:pt idx="18">
                  <c:v>0.20957764913579019</c:v>
                </c:pt>
                <c:pt idx="19">
                  <c:v>0.2292855905494452</c:v>
                </c:pt>
                <c:pt idx="20">
                  <c:v>0.25005882609356811</c:v>
                </c:pt>
                <c:pt idx="21">
                  <c:v>0.27189735576815882</c:v>
                </c:pt>
                <c:pt idx="22">
                  <c:v>0.29480117957321744</c:v>
                </c:pt>
                <c:pt idx="23">
                  <c:v>0.31877029750874381</c:v>
                </c:pt>
                <c:pt idx="24">
                  <c:v>0.34380470957473808</c:v>
                </c:pt>
                <c:pt idx="25">
                  <c:v>0.36990441577120015</c:v>
                </c:pt>
                <c:pt idx="26">
                  <c:v>0.39706941609813012</c:v>
                </c:pt>
                <c:pt idx="27">
                  <c:v>0.4252997105555279</c:v>
                </c:pt>
                <c:pt idx="28">
                  <c:v>0.45459529914339342</c:v>
                </c:pt>
                <c:pt idx="29">
                  <c:v>0.48495618186172695</c:v>
                </c:pt>
                <c:pt idx="30">
                  <c:v>0.51638235871052818</c:v>
                </c:pt>
              </c:numCache>
            </c:numRef>
          </c:yVal>
          <c:smooth val="1"/>
        </c:ser>
        <c:ser>
          <c:idx val="4"/>
          <c:order val="4"/>
          <c:tx>
            <c:strRef>
              <c:f>'LS Polars'!$B$26</c:f>
              <c:strCache>
                <c:ptCount val="1"/>
                <c:pt idx="0">
                  <c:v> + ΔCD flaps 50</c:v>
                </c:pt>
              </c:strCache>
            </c:strRef>
          </c:tx>
          <c:marker>
            <c:symbol val="none"/>
          </c:marker>
          <c:xVal>
            <c:numRef>
              <c:f>'LS Polars'!$C$21:$AG$21</c:f>
              <c:numCache>
                <c:formatCode>General</c:formatCode>
                <c:ptCount val="31"/>
                <c:pt idx="0">
                  <c:v>0</c:v>
                </c:pt>
                <c:pt idx="1">
                  <c:v>1.0000000000000002E-2</c:v>
                </c:pt>
                <c:pt idx="2">
                  <c:v>4.0000000000000008E-2</c:v>
                </c:pt>
                <c:pt idx="3">
                  <c:v>0.09</c:v>
                </c:pt>
                <c:pt idx="4">
                  <c:v>0.16000000000000003</c:v>
                </c:pt>
                <c:pt idx="5">
                  <c:v>0.25</c:v>
                </c:pt>
                <c:pt idx="6">
                  <c:v>0.36</c:v>
                </c:pt>
                <c:pt idx="7">
                  <c:v>0.48999999999999994</c:v>
                </c:pt>
                <c:pt idx="8">
                  <c:v>0.64000000000000012</c:v>
                </c:pt>
                <c:pt idx="9">
                  <c:v>0.81</c:v>
                </c:pt>
                <c:pt idx="10">
                  <c:v>1</c:v>
                </c:pt>
                <c:pt idx="11">
                  <c:v>1.2100000000000002</c:v>
                </c:pt>
                <c:pt idx="12">
                  <c:v>1.44</c:v>
                </c:pt>
                <c:pt idx="13">
                  <c:v>1.6900000000000002</c:v>
                </c:pt>
                <c:pt idx="14">
                  <c:v>1.9599999999999997</c:v>
                </c:pt>
                <c:pt idx="15">
                  <c:v>2.25</c:v>
                </c:pt>
                <c:pt idx="16">
                  <c:v>2.5600000000000005</c:v>
                </c:pt>
                <c:pt idx="17">
                  <c:v>2.8899999999999997</c:v>
                </c:pt>
                <c:pt idx="18">
                  <c:v>3.24</c:v>
                </c:pt>
                <c:pt idx="19">
                  <c:v>3.61</c:v>
                </c:pt>
                <c:pt idx="20">
                  <c:v>4</c:v>
                </c:pt>
                <c:pt idx="21">
                  <c:v>4.41</c:v>
                </c:pt>
                <c:pt idx="22">
                  <c:v>4.8400000000000007</c:v>
                </c:pt>
                <c:pt idx="23">
                  <c:v>5.2899999999999991</c:v>
                </c:pt>
                <c:pt idx="24">
                  <c:v>5.76</c:v>
                </c:pt>
                <c:pt idx="25">
                  <c:v>6.25</c:v>
                </c:pt>
                <c:pt idx="26">
                  <c:v>6.7600000000000007</c:v>
                </c:pt>
                <c:pt idx="27">
                  <c:v>7.2900000000000009</c:v>
                </c:pt>
                <c:pt idx="28">
                  <c:v>7.839999999999999</c:v>
                </c:pt>
                <c:pt idx="29">
                  <c:v>8.41</c:v>
                </c:pt>
                <c:pt idx="30">
                  <c:v>9</c:v>
                </c:pt>
              </c:numCache>
            </c:numRef>
          </c:xVal>
          <c:yVal>
            <c:numRef>
              <c:f>'LS Polars'!$C$26:$AG$26</c:f>
              <c:numCache>
                <c:formatCode>General</c:formatCode>
                <c:ptCount val="31"/>
                <c:pt idx="13">
                  <c:v>0.19201735402453252</c:v>
                </c:pt>
                <c:pt idx="14">
                  <c:v>0.20639882478584837</c:v>
                </c:pt>
                <c:pt idx="15">
                  <c:v>0.22184558967763207</c:v>
                </c:pt>
                <c:pt idx="16">
                  <c:v>0.23835764869988363</c:v>
                </c:pt>
                <c:pt idx="17">
                  <c:v>0.25593500185260293</c:v>
                </c:pt>
                <c:pt idx="18">
                  <c:v>0.27457764913579019</c:v>
                </c:pt>
                <c:pt idx="19">
                  <c:v>0.2942855905494452</c:v>
                </c:pt>
                <c:pt idx="20">
                  <c:v>0.31505882609356811</c:v>
                </c:pt>
                <c:pt idx="21">
                  <c:v>0.33689735576815882</c:v>
                </c:pt>
                <c:pt idx="22">
                  <c:v>0.35980117957321744</c:v>
                </c:pt>
                <c:pt idx="23">
                  <c:v>0.38377029750874381</c:v>
                </c:pt>
                <c:pt idx="24">
                  <c:v>0.40880470957473808</c:v>
                </c:pt>
                <c:pt idx="25">
                  <c:v>0.43490441577120015</c:v>
                </c:pt>
                <c:pt idx="26">
                  <c:v>0.46206941609813013</c:v>
                </c:pt>
                <c:pt idx="27">
                  <c:v>0.4902997105555279</c:v>
                </c:pt>
                <c:pt idx="28">
                  <c:v>0.51959529914339342</c:v>
                </c:pt>
                <c:pt idx="29">
                  <c:v>0.5499561818617269</c:v>
                </c:pt>
                <c:pt idx="30">
                  <c:v>0.58138235871052812</c:v>
                </c:pt>
              </c:numCache>
            </c:numRef>
          </c:yVal>
          <c:smooth val="1"/>
        </c:ser>
        <c:dLbls>
          <c:showLegendKey val="0"/>
          <c:showVal val="0"/>
          <c:showCatName val="0"/>
          <c:showSerName val="0"/>
          <c:showPercent val="0"/>
          <c:showBubbleSize val="0"/>
        </c:dLbls>
        <c:axId val="505990920"/>
        <c:axId val="505989744"/>
      </c:scatterChart>
      <c:valAx>
        <c:axId val="505990920"/>
        <c:scaling>
          <c:orientation val="minMax"/>
          <c:max val="3.5"/>
        </c:scaling>
        <c:delete val="0"/>
        <c:axPos val="b"/>
        <c:majorGridlines/>
        <c:title>
          <c:tx>
            <c:rich>
              <a:bodyPr/>
              <a:lstStyle/>
              <a:p>
                <a:pPr>
                  <a:defRPr/>
                </a:pPr>
                <a:r>
                  <a:rPr lang="en-US"/>
                  <a:t>Lift</a:t>
                </a:r>
                <a:r>
                  <a:rPr lang="en-US" baseline="0"/>
                  <a:t> Coefficient Squared  C</a:t>
                </a:r>
                <a:r>
                  <a:rPr lang="en-US" baseline="-25000"/>
                  <a:t>L</a:t>
                </a:r>
                <a:r>
                  <a:rPr lang="en-US" baseline="30000"/>
                  <a:t>2</a:t>
                </a:r>
              </a:p>
            </c:rich>
          </c:tx>
          <c:overlay val="0"/>
        </c:title>
        <c:numFmt formatCode="General" sourceLinked="1"/>
        <c:majorTickMark val="none"/>
        <c:minorTickMark val="none"/>
        <c:tickLblPos val="nextTo"/>
        <c:crossAx val="505989744"/>
        <c:crosses val="autoZero"/>
        <c:crossBetween val="midCat"/>
      </c:valAx>
      <c:valAx>
        <c:axId val="505989744"/>
        <c:scaling>
          <c:orientation val="minMax"/>
          <c:max val="0.25"/>
          <c:min val="0"/>
        </c:scaling>
        <c:delete val="0"/>
        <c:axPos val="l"/>
        <c:majorGridlines/>
        <c:title>
          <c:tx>
            <c:rich>
              <a:bodyPr/>
              <a:lstStyle/>
              <a:p>
                <a:pPr>
                  <a:defRPr/>
                </a:pPr>
                <a:r>
                  <a:rPr lang="en-US"/>
                  <a:t>Drag</a:t>
                </a:r>
                <a:r>
                  <a:rPr lang="en-US" baseline="0"/>
                  <a:t> Coefficient C</a:t>
                </a:r>
                <a:r>
                  <a:rPr lang="en-US" baseline="-25000"/>
                  <a:t>D</a:t>
                </a:r>
              </a:p>
            </c:rich>
          </c:tx>
          <c:overlay val="0"/>
        </c:title>
        <c:numFmt formatCode="General" sourceLinked="1"/>
        <c:majorTickMark val="none"/>
        <c:minorTickMark val="none"/>
        <c:tickLblPos val="nextTo"/>
        <c:crossAx val="505990920"/>
        <c:crosses val="autoZero"/>
        <c:crossBetween val="midCat"/>
      </c:valAx>
    </c:plotArea>
    <c:legend>
      <c:legendPos val="r"/>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111</xdr:row>
      <xdr:rowOff>0</xdr:rowOff>
    </xdr:from>
    <xdr:to>
      <xdr:col>12</xdr:col>
      <xdr:colOff>0</xdr:colOff>
      <xdr:row>136</xdr:row>
      <xdr:rowOff>28575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590550</xdr:colOff>
      <xdr:row>139</xdr:row>
      <xdr:rowOff>9526</xdr:rowOff>
    </xdr:from>
    <xdr:to>
      <xdr:col>11</xdr:col>
      <xdr:colOff>600075</xdr:colOff>
      <xdr:row>164</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43</xdr:row>
      <xdr:rowOff>123825</xdr:rowOff>
    </xdr:from>
    <xdr:to>
      <xdr:col>0</xdr:col>
      <xdr:colOff>1600200</xdr:colOff>
      <xdr:row>52</xdr:row>
      <xdr:rowOff>190500</xdr:rowOff>
    </xdr:to>
    <xdr:sp macro="" textlink="">
      <xdr:nvSpPr>
        <xdr:cNvPr id="4" name="TextBox 3"/>
        <xdr:cNvSpPr txBox="1"/>
      </xdr:nvSpPr>
      <xdr:spPr>
        <a:xfrm>
          <a:off x="114300" y="5495925"/>
          <a:ext cx="1485900" cy="1066800"/>
        </a:xfrm>
        <a:prstGeom prst="rect">
          <a:avLst/>
        </a:prstGeom>
        <a:solidFill>
          <a:schemeClr val="lt1"/>
        </a:solidFill>
        <a:ln w="254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Value of M-M</a:t>
          </a:r>
          <a:r>
            <a:rPr lang="en-US" sz="1100" baseline="-25000"/>
            <a:t>DIV</a:t>
          </a:r>
          <a:r>
            <a:rPr lang="en-US" sz="1100"/>
            <a:t> .</a:t>
          </a:r>
        </a:p>
        <a:p>
          <a:r>
            <a:rPr lang="en-US" sz="1100"/>
            <a:t>M</a:t>
          </a:r>
          <a:r>
            <a:rPr lang="en-US" sz="1100" baseline="-25000"/>
            <a:t>DIV</a:t>
          </a:r>
          <a:r>
            <a:rPr lang="en-US" sz="1100"/>
            <a:t> is a function of C</a:t>
          </a:r>
          <a:r>
            <a:rPr lang="en-US" sz="1100" baseline="-25000"/>
            <a:t>L</a:t>
          </a:r>
          <a:r>
            <a:rPr lang="en-US" sz="1100" baseline="0"/>
            <a:t> in Korn =n </a:t>
          </a:r>
          <a:endParaRPr lang="en-US" sz="1100"/>
        </a:p>
        <a:p>
          <a:endParaRPr lang="en-US" sz="1100"/>
        </a:p>
      </xdr:txBody>
    </xdr:sp>
    <xdr:clientData/>
  </xdr:twoCellAnchor>
  <xdr:twoCellAnchor>
    <xdr:from>
      <xdr:col>0</xdr:col>
      <xdr:colOff>352425</xdr:colOff>
      <xdr:row>58</xdr:row>
      <xdr:rowOff>85725</xdr:rowOff>
    </xdr:from>
    <xdr:to>
      <xdr:col>0</xdr:col>
      <xdr:colOff>1666875</xdr:colOff>
      <xdr:row>68</xdr:row>
      <xdr:rowOff>19050</xdr:rowOff>
    </xdr:to>
    <xdr:sp macro="" textlink="">
      <xdr:nvSpPr>
        <xdr:cNvPr id="5" name="TextBox 4"/>
        <xdr:cNvSpPr txBox="1"/>
      </xdr:nvSpPr>
      <xdr:spPr>
        <a:xfrm>
          <a:off x="352425" y="7134225"/>
          <a:ext cx="1314450" cy="1076325"/>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Delta C</a:t>
          </a:r>
          <a:r>
            <a:rPr lang="en-US" sz="1100" baseline="-25000"/>
            <a:t>DC</a:t>
          </a:r>
          <a:r>
            <a:rPr lang="en-US" sz="1100"/>
            <a:t>, using empirical</a:t>
          </a:r>
          <a:r>
            <a:rPr lang="en-US" sz="1100" baseline="0"/>
            <a:t> equation  on sheet "CDC calc"</a:t>
          </a:r>
          <a:endParaRPr lang="en-US" sz="1100"/>
        </a:p>
      </xdr:txBody>
    </xdr:sp>
    <xdr:clientData/>
  </xdr:twoCellAnchor>
  <xdr:twoCellAnchor>
    <xdr:from>
      <xdr:col>0</xdr:col>
      <xdr:colOff>304800</xdr:colOff>
      <xdr:row>26</xdr:row>
      <xdr:rowOff>180975</xdr:rowOff>
    </xdr:from>
    <xdr:to>
      <xdr:col>0</xdr:col>
      <xdr:colOff>1657350</xdr:colOff>
      <xdr:row>37</xdr:row>
      <xdr:rowOff>0</xdr:rowOff>
    </xdr:to>
    <xdr:sp macro="" textlink="">
      <xdr:nvSpPr>
        <xdr:cNvPr id="6" name="TextBox 5"/>
        <xdr:cNvSpPr txBox="1"/>
      </xdr:nvSpPr>
      <xdr:spPr>
        <a:xfrm>
          <a:off x="304800" y="3429000"/>
          <a:ext cx="1352550" cy="1152525"/>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L/D vs. C</a:t>
          </a:r>
          <a:r>
            <a:rPr lang="en-US" sz="1100" baseline="-25000"/>
            <a:t>L</a:t>
          </a:r>
          <a:r>
            <a:rPr lang="en-US" sz="1100"/>
            <a:t> for different Mach</a:t>
          </a:r>
        </a:p>
      </xdr:txBody>
    </xdr:sp>
    <xdr:clientData/>
  </xdr:twoCellAnchor>
  <xdr:twoCellAnchor>
    <xdr:from>
      <xdr:col>0</xdr:col>
      <xdr:colOff>238125</xdr:colOff>
      <xdr:row>77</xdr:row>
      <xdr:rowOff>38100</xdr:rowOff>
    </xdr:from>
    <xdr:to>
      <xdr:col>0</xdr:col>
      <xdr:colOff>1571625</xdr:colOff>
      <xdr:row>88</xdr:row>
      <xdr:rowOff>152400</xdr:rowOff>
    </xdr:to>
    <xdr:sp macro="" textlink="">
      <xdr:nvSpPr>
        <xdr:cNvPr id="8" name="TextBox 7"/>
        <xdr:cNvSpPr txBox="1"/>
      </xdr:nvSpPr>
      <xdr:spPr>
        <a:xfrm>
          <a:off x="238125" y="9963150"/>
          <a:ext cx="1333500" cy="125730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a:t>
          </a:r>
          <a:r>
            <a:rPr lang="en-US" sz="1100" baseline="-25000"/>
            <a:t>D</a:t>
          </a:r>
          <a:r>
            <a:rPr lang="en-US" sz="1100"/>
            <a:t> vs.</a:t>
          </a:r>
          <a:r>
            <a:rPr lang="en-US" sz="1100" baseline="0"/>
            <a:t> Mach Number for various C</a:t>
          </a:r>
          <a:r>
            <a:rPr lang="en-US" sz="1100" baseline="-25000"/>
            <a:t>L</a:t>
          </a:r>
        </a:p>
      </xdr:txBody>
    </xdr:sp>
    <xdr:clientData/>
  </xdr:twoCellAnchor>
  <xdr:twoCellAnchor>
    <xdr:from>
      <xdr:col>3</xdr:col>
      <xdr:colOff>426720</xdr:colOff>
      <xdr:row>15</xdr:row>
      <xdr:rowOff>36195</xdr:rowOff>
    </xdr:from>
    <xdr:to>
      <xdr:col>20</xdr:col>
      <xdr:colOff>561975</xdr:colOff>
      <xdr:row>21</xdr:row>
      <xdr:rowOff>57150</xdr:rowOff>
    </xdr:to>
    <xdr:sp macro="" textlink="">
      <xdr:nvSpPr>
        <xdr:cNvPr id="9" name="TextBox 8"/>
        <xdr:cNvSpPr txBox="1"/>
      </xdr:nvSpPr>
      <xdr:spPr>
        <a:xfrm>
          <a:off x="3474720" y="2941320"/>
          <a:ext cx="10946130" cy="117348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a:t>Value of (M</a:t>
          </a:r>
          <a:r>
            <a:rPr lang="en-US" sz="1100" baseline="-25000"/>
            <a:t>DD</a:t>
          </a:r>
          <a:r>
            <a:rPr lang="en-US" sz="1100" baseline="0"/>
            <a:t>)</a:t>
          </a:r>
          <a:r>
            <a:rPr lang="en-US" sz="1100" baseline="-25000"/>
            <a:t>Douglas</a:t>
          </a:r>
          <a:r>
            <a:rPr lang="en-US" sz="1100" baseline="0"/>
            <a:t> from modified extended Korn =n (Gundlach =n 5.5)</a:t>
          </a:r>
        </a:p>
        <a:p>
          <a:r>
            <a:rPr lang="el-GR" sz="1100" baseline="0"/>
            <a:t>Δ</a:t>
          </a:r>
          <a:r>
            <a:rPr lang="en-US" sz="1100" baseline="0"/>
            <a:t>C</a:t>
          </a:r>
          <a:r>
            <a:rPr lang="en-US" sz="1100" baseline="-25000"/>
            <a:t>DC</a:t>
          </a:r>
          <a:r>
            <a:rPr lang="en-US" sz="1100" baseline="0"/>
            <a:t> derived </a:t>
          </a:r>
        </a:p>
        <a:p>
          <a:r>
            <a:rPr lang="en-US" sz="1100" baseline="0"/>
            <a:t>Ka is a function of wing section technology (Gundlach suggests 0.87 for a non-supercritical section</a:t>
          </a:r>
        </a:p>
        <a:p>
          <a:r>
            <a:rPr lang="en-US" sz="1100" baseline="0"/>
            <a:t>and 0.95 for a supercritical section.  This value may be increased by about 0.01 per decade</a:t>
          </a:r>
        </a:p>
        <a:p>
          <a:r>
            <a:rPr lang="en-US" sz="1100" baseline="0"/>
            <a:t>(starting from design go-ahead in 2010) </a:t>
          </a:r>
        </a:p>
        <a:p>
          <a:r>
            <a:rPr lang="en-US" sz="1100" baseline="0"/>
            <a:t>This value must be corrected to the Boeing value of M</a:t>
          </a:r>
          <a:r>
            <a:rPr lang="en-US" sz="1100" baseline="-25000"/>
            <a:t>DD</a:t>
          </a:r>
          <a:r>
            <a:rPr lang="en-US" sz="1100" baseline="0"/>
            <a:t>, which is the reference for the drag rise curve</a:t>
          </a:r>
          <a:endParaRPr lang="en-US" sz="1100"/>
        </a:p>
      </xdr:txBody>
    </xdr:sp>
    <xdr:clientData/>
  </xdr:twoCellAnchor>
  <xdr:twoCellAnchor>
    <xdr:from>
      <xdr:col>2</xdr:col>
      <xdr:colOff>469634</xdr:colOff>
      <xdr:row>19</xdr:row>
      <xdr:rowOff>174748</xdr:rowOff>
    </xdr:from>
    <xdr:to>
      <xdr:col>3</xdr:col>
      <xdr:colOff>127857</xdr:colOff>
      <xdr:row>25</xdr:row>
      <xdr:rowOff>48256</xdr:rowOff>
    </xdr:to>
    <xdr:sp macro="" textlink="">
      <xdr:nvSpPr>
        <xdr:cNvPr id="11" name="Down Arrow 10"/>
        <xdr:cNvSpPr/>
      </xdr:nvSpPr>
      <xdr:spPr>
        <a:xfrm rot="2326860">
          <a:off x="2961374" y="2018788"/>
          <a:ext cx="267823"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478155</xdr:colOff>
      <xdr:row>0</xdr:row>
      <xdr:rowOff>64770</xdr:rowOff>
    </xdr:from>
    <xdr:to>
      <xdr:col>21</xdr:col>
      <xdr:colOff>339090</xdr:colOff>
      <xdr:row>8</xdr:row>
      <xdr:rowOff>188595</xdr:rowOff>
    </xdr:to>
    <xdr:sp macro="" textlink="">
      <xdr:nvSpPr>
        <xdr:cNvPr id="12" name="TextBox 11"/>
        <xdr:cNvSpPr txBox="1"/>
      </xdr:nvSpPr>
      <xdr:spPr>
        <a:xfrm>
          <a:off x="7631430" y="64770"/>
          <a:ext cx="7176135" cy="1647825"/>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Generating</a:t>
          </a:r>
          <a:r>
            <a:rPr lang="en-US" sz="1100" baseline="0"/>
            <a:t> L/D vs C</a:t>
          </a:r>
          <a:r>
            <a:rPr lang="en-US" sz="1100" baseline="-25000"/>
            <a:t>L</a:t>
          </a:r>
          <a:r>
            <a:rPr lang="en-US" sz="1100" baseline="0"/>
            <a:t> and ML/D vs C</a:t>
          </a:r>
          <a:r>
            <a:rPr lang="en-US" sz="1100" baseline="-25000"/>
            <a:t>L</a:t>
          </a:r>
          <a:r>
            <a:rPr lang="en-US" sz="1100" baseline="0"/>
            <a:t> plots for different values of Mach:</a:t>
          </a:r>
          <a:endParaRPr lang="en-US" sz="1100"/>
        </a:p>
        <a:p>
          <a:r>
            <a:rPr lang="en-US" sz="1100"/>
            <a:t>1.  For selected</a:t>
          </a:r>
          <a:r>
            <a:rPr lang="en-US" sz="1100" baseline="0"/>
            <a:t> values of AR, e, </a:t>
          </a:r>
          <a:r>
            <a:rPr lang="el-GR" sz="1100" baseline="0">
              <a:latin typeface="Calibri" panose="020F0502020204030204" pitchFamily="34" charset="0"/>
              <a:cs typeface="Calibri" panose="020F0502020204030204" pitchFamily="34" charset="0"/>
            </a:rPr>
            <a:t>Λ</a:t>
          </a:r>
          <a:r>
            <a:rPr lang="en-US" sz="1100" baseline="0"/>
            <a:t>, t/c, </a:t>
          </a:r>
          <a:r>
            <a:rPr lang="el-GR" sz="1100" baseline="0">
              <a:latin typeface="Calibri" panose="020F0502020204030204" pitchFamily="34" charset="0"/>
              <a:cs typeface="Calibri" panose="020F0502020204030204" pitchFamily="34" charset="0"/>
            </a:rPr>
            <a:t>λ</a:t>
          </a:r>
          <a:r>
            <a:rPr lang="en-US" sz="1100" baseline="0">
              <a:latin typeface="Calibri" panose="020F0502020204030204" pitchFamily="34" charset="0"/>
              <a:cs typeface="Calibri" panose="020F0502020204030204" pitchFamily="34" charset="0"/>
            </a:rPr>
            <a:t>, and Ka, </a:t>
          </a:r>
          <a:r>
            <a:rPr lang="en-US" sz="1100" baseline="0"/>
            <a:t>calculate M</a:t>
          </a:r>
          <a:r>
            <a:rPr lang="en-US" sz="1100" baseline="-25000"/>
            <a:t>DIV</a:t>
          </a:r>
          <a:r>
            <a:rPr lang="en-US" sz="1100" baseline="0"/>
            <a:t> as a function of C</a:t>
          </a:r>
          <a:r>
            <a:rPr lang="en-US" sz="1100" baseline="-25000"/>
            <a:t>L </a:t>
          </a:r>
          <a:r>
            <a:rPr lang="en-US" sz="1100" baseline="0"/>
            <a:t> using modified  Korn =n</a:t>
          </a:r>
          <a:r>
            <a:rPr lang="en-US" sz="1100" baseline="-25000"/>
            <a:t> </a:t>
          </a:r>
        </a:p>
        <a:p>
          <a:r>
            <a:rPr lang="en-US" sz="1100" baseline="0"/>
            <a:t>2.  Tabulate (M - M</a:t>
          </a:r>
          <a:r>
            <a:rPr lang="en-US" sz="1100" baseline="-25000"/>
            <a:t>DIV</a:t>
          </a:r>
          <a:r>
            <a:rPr lang="en-US" sz="1100" baseline="0"/>
            <a:t>) as a function of Mach and C</a:t>
          </a:r>
          <a:r>
            <a:rPr lang="en-US" sz="1100" baseline="-25000"/>
            <a:t>L</a:t>
          </a:r>
          <a:r>
            <a:rPr lang="en-US" sz="1100" baseline="0"/>
            <a:t> (see 2nd  table)</a:t>
          </a:r>
        </a:p>
        <a:p>
          <a:r>
            <a:rPr lang="en-US" sz="1100" baseline="0"/>
            <a:t>3.  Tabulate </a:t>
          </a:r>
          <a:r>
            <a:rPr lang="el-GR" sz="1100" baseline="0"/>
            <a:t>Δ</a:t>
          </a:r>
          <a:r>
            <a:rPr lang="en-US" sz="1100" baseline="0"/>
            <a:t>C</a:t>
          </a:r>
          <a:r>
            <a:rPr lang="en-US" sz="1100" baseline="-25000"/>
            <a:t>DC</a:t>
          </a:r>
          <a:r>
            <a:rPr lang="en-US" sz="1100" baseline="0"/>
            <a:t> using empirical equation  (see 3rd table)</a:t>
          </a:r>
        </a:p>
        <a:p>
          <a:r>
            <a:rPr lang="en-US" sz="1100" baseline="0"/>
            <a:t>4.  Tabulate C</a:t>
          </a:r>
          <a:r>
            <a:rPr lang="en-US" sz="1100" baseline="-25000"/>
            <a:t>D</a:t>
          </a:r>
          <a:r>
            <a:rPr lang="en-US" sz="1100" baseline="0"/>
            <a:t> vs C</a:t>
          </a:r>
          <a:r>
            <a:rPr lang="en-US" sz="1100" baseline="-25000"/>
            <a:t>L</a:t>
          </a:r>
          <a:r>
            <a:rPr lang="en-US" sz="1100" baseline="0"/>
            <a:t> for incompressible flow and add  </a:t>
          </a:r>
          <a:r>
            <a:rPr lang="el-GR" sz="1100" baseline="0">
              <a:solidFill>
                <a:schemeClr val="dk1"/>
              </a:solidFill>
              <a:latin typeface="+mn-lt"/>
              <a:ea typeface="+mn-ea"/>
              <a:cs typeface="+mn-cs"/>
            </a:rPr>
            <a:t>Δ</a:t>
          </a:r>
          <a:r>
            <a:rPr lang="en-US" sz="1100" baseline="0">
              <a:solidFill>
                <a:schemeClr val="dk1"/>
              </a:solidFill>
              <a:latin typeface="+mn-lt"/>
              <a:ea typeface="+mn-ea"/>
              <a:cs typeface="+mn-cs"/>
            </a:rPr>
            <a:t>C</a:t>
          </a:r>
          <a:r>
            <a:rPr lang="en-US" sz="1100" baseline="-25000">
              <a:solidFill>
                <a:schemeClr val="dk1"/>
              </a:solidFill>
              <a:latin typeface="+mn-lt"/>
              <a:ea typeface="+mn-ea"/>
              <a:cs typeface="+mn-cs"/>
            </a:rPr>
            <a:t>DC</a:t>
          </a:r>
          <a:r>
            <a:rPr lang="en-US" sz="1100" baseline="0">
              <a:solidFill>
                <a:schemeClr val="dk1"/>
              </a:solidFill>
              <a:latin typeface="+mn-lt"/>
              <a:ea typeface="+mn-ea"/>
              <a:cs typeface="+mn-cs"/>
            </a:rPr>
            <a:t>  (4th table), then plot C</a:t>
          </a:r>
          <a:r>
            <a:rPr lang="en-US" sz="1100" baseline="-25000">
              <a:solidFill>
                <a:schemeClr val="dk1"/>
              </a:solidFill>
              <a:latin typeface="+mn-lt"/>
              <a:ea typeface="+mn-ea"/>
              <a:cs typeface="+mn-cs"/>
            </a:rPr>
            <a:t>D</a:t>
          </a:r>
          <a:r>
            <a:rPr lang="en-US" sz="1100" baseline="0">
              <a:solidFill>
                <a:schemeClr val="dk1"/>
              </a:solidFill>
              <a:latin typeface="+mn-lt"/>
              <a:ea typeface="+mn-ea"/>
              <a:cs typeface="+mn-cs"/>
            </a:rPr>
            <a:t> vs Mach as fn of C</a:t>
          </a:r>
          <a:r>
            <a:rPr lang="en-US" sz="1100" baseline="-25000">
              <a:solidFill>
                <a:schemeClr val="dk1"/>
              </a:solidFill>
              <a:latin typeface="+mn-lt"/>
              <a:ea typeface="+mn-ea"/>
              <a:cs typeface="+mn-cs"/>
            </a:rPr>
            <a:t>L</a:t>
          </a:r>
          <a:r>
            <a:rPr lang="en-US" sz="1100" baseline="0">
              <a:solidFill>
                <a:schemeClr val="dk1"/>
              </a:solidFill>
              <a:latin typeface="+mn-lt"/>
              <a:ea typeface="+mn-ea"/>
              <a:cs typeface="+mn-cs"/>
            </a:rPr>
            <a:t> (see plot below)</a:t>
          </a:r>
        </a:p>
        <a:p>
          <a:r>
            <a:rPr lang="en-US" sz="1100" baseline="0">
              <a:solidFill>
                <a:schemeClr val="dk1"/>
              </a:solidFill>
              <a:latin typeface="+mn-lt"/>
              <a:ea typeface="+mn-ea"/>
              <a:cs typeface="+mn-cs"/>
            </a:rPr>
            <a:t>5.  Tabulate C</a:t>
          </a:r>
          <a:r>
            <a:rPr lang="en-US" sz="1100" baseline="-25000">
              <a:solidFill>
                <a:schemeClr val="dk1"/>
              </a:solidFill>
              <a:latin typeface="+mn-lt"/>
              <a:ea typeface="+mn-ea"/>
              <a:cs typeface="+mn-cs"/>
            </a:rPr>
            <a:t>L</a:t>
          </a:r>
          <a:r>
            <a:rPr lang="en-US" sz="1100" baseline="0">
              <a:solidFill>
                <a:schemeClr val="dk1"/>
              </a:solidFill>
              <a:latin typeface="+mn-lt"/>
              <a:ea typeface="+mn-ea"/>
              <a:cs typeface="+mn-cs"/>
            </a:rPr>
            <a:t>/C</a:t>
          </a:r>
          <a:r>
            <a:rPr lang="en-US" sz="1100" baseline="-25000">
              <a:solidFill>
                <a:schemeClr val="dk1"/>
              </a:solidFill>
              <a:latin typeface="+mn-lt"/>
              <a:ea typeface="+mn-ea"/>
              <a:cs typeface="+mn-cs"/>
            </a:rPr>
            <a:t>D</a:t>
          </a:r>
          <a:r>
            <a:rPr lang="en-US" sz="1100" baseline="0">
              <a:solidFill>
                <a:schemeClr val="dk1"/>
              </a:solidFill>
              <a:latin typeface="+mn-lt"/>
              <a:ea typeface="+mn-ea"/>
              <a:cs typeface="+mn-cs"/>
            </a:rPr>
            <a:t> and plot L/D vs C</a:t>
          </a:r>
          <a:r>
            <a:rPr lang="en-US" sz="1100" baseline="-25000">
              <a:solidFill>
                <a:schemeClr val="dk1"/>
              </a:solidFill>
              <a:latin typeface="+mn-lt"/>
              <a:ea typeface="+mn-ea"/>
              <a:cs typeface="+mn-cs"/>
            </a:rPr>
            <a:t>L</a:t>
          </a:r>
          <a:r>
            <a:rPr lang="en-US" sz="1100" baseline="0">
              <a:solidFill>
                <a:schemeClr val="dk1"/>
              </a:solidFill>
              <a:latin typeface="+mn-lt"/>
              <a:ea typeface="+mn-ea"/>
              <a:cs typeface="+mn-cs"/>
            </a:rPr>
            <a:t> as a fn of Mach number (see LHS plot)</a:t>
          </a:r>
          <a:endParaRPr lang="en-US" sz="1100" baseline="-25000">
            <a:solidFill>
              <a:schemeClr val="dk1"/>
            </a:solidFill>
            <a:latin typeface="+mn-lt"/>
            <a:ea typeface="+mn-ea"/>
            <a:cs typeface="+mn-cs"/>
          </a:endParaRPr>
        </a:p>
        <a:p>
          <a:r>
            <a:rPr lang="en-US" sz="1100" baseline="0">
              <a:solidFill>
                <a:schemeClr val="dk1"/>
              </a:solidFill>
              <a:latin typeface="+mn-lt"/>
              <a:ea typeface="+mn-ea"/>
              <a:cs typeface="+mn-cs"/>
            </a:rPr>
            <a:t>6.  Plot ML/D vs C</a:t>
          </a:r>
          <a:r>
            <a:rPr lang="en-US" sz="1100" baseline="-25000">
              <a:solidFill>
                <a:schemeClr val="dk1"/>
              </a:solidFill>
              <a:latin typeface="+mn-lt"/>
              <a:ea typeface="+mn-ea"/>
              <a:cs typeface="+mn-cs"/>
            </a:rPr>
            <a:t>L</a:t>
          </a:r>
          <a:r>
            <a:rPr lang="en-US" sz="1100" baseline="0">
              <a:solidFill>
                <a:schemeClr val="dk1"/>
              </a:solidFill>
              <a:latin typeface="+mn-lt"/>
              <a:ea typeface="+mn-ea"/>
              <a:cs typeface="+mn-cs"/>
            </a:rPr>
            <a:t> as a fn of Mach number (see RHS plot)</a:t>
          </a:r>
        </a:p>
      </xdr:txBody>
    </xdr:sp>
    <xdr:clientData/>
  </xdr:twoCellAnchor>
  <xdr:twoCellAnchor>
    <xdr:from>
      <xdr:col>0</xdr:col>
      <xdr:colOff>335280</xdr:colOff>
      <xdr:row>95</xdr:row>
      <xdr:rowOff>0</xdr:rowOff>
    </xdr:from>
    <xdr:to>
      <xdr:col>0</xdr:col>
      <xdr:colOff>1546860</xdr:colOff>
      <xdr:row>106</xdr:row>
      <xdr:rowOff>160020</xdr:rowOff>
    </xdr:to>
    <xdr:sp macro="" textlink="">
      <xdr:nvSpPr>
        <xdr:cNvPr id="15" name="TextBox 14"/>
        <xdr:cNvSpPr txBox="1"/>
      </xdr:nvSpPr>
      <xdr:spPr>
        <a:xfrm>
          <a:off x="335280" y="17373600"/>
          <a:ext cx="1211580" cy="1257300"/>
        </a:xfrm>
        <a:prstGeom prst="rect">
          <a:avLst/>
        </a:prstGeom>
        <a:solidFill>
          <a:schemeClr val="lt1"/>
        </a:solidFill>
        <a:ln w="127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ML/D vs</a:t>
          </a:r>
          <a:r>
            <a:rPr lang="en-US" sz="1100" baseline="0"/>
            <a:t> CL for different Mach</a:t>
          </a:r>
          <a:endParaRPr lang="en-US" sz="1100"/>
        </a:p>
      </xdr:txBody>
    </xdr:sp>
    <xdr:clientData/>
  </xdr:twoCellAnchor>
  <xdr:twoCellAnchor>
    <xdr:from>
      <xdr:col>13</xdr:col>
      <xdr:colOff>0</xdr:colOff>
      <xdr:row>139</xdr:row>
      <xdr:rowOff>0</xdr:rowOff>
    </xdr:from>
    <xdr:to>
      <xdr:col>23</xdr:col>
      <xdr:colOff>38099</xdr:colOff>
      <xdr:row>164</xdr:row>
      <xdr:rowOff>47624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220980</xdr:colOff>
      <xdr:row>76</xdr:row>
      <xdr:rowOff>144780</xdr:rowOff>
    </xdr:from>
    <xdr:to>
      <xdr:col>30</xdr:col>
      <xdr:colOff>510540</xdr:colOff>
      <xdr:row>86</xdr:row>
      <xdr:rowOff>160020</xdr:rowOff>
    </xdr:to>
    <xdr:sp macro="" textlink="">
      <xdr:nvSpPr>
        <xdr:cNvPr id="10" name="TextBox 9"/>
        <xdr:cNvSpPr txBox="1"/>
      </xdr:nvSpPr>
      <xdr:spPr>
        <a:xfrm>
          <a:off x="19065240" y="10698480"/>
          <a:ext cx="1508760" cy="1112520"/>
        </a:xfrm>
        <a:prstGeom prst="rect">
          <a:avLst/>
        </a:prstGeom>
        <a:solidFill>
          <a:schemeClr val="lt1"/>
        </a:solidFill>
        <a:ln w="127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Extend</a:t>
          </a:r>
          <a:r>
            <a:rPr lang="en-US" sz="1100" baseline="0"/>
            <a:t> or truncate each line as necessary so that drag rise is displayed on C</a:t>
          </a:r>
          <a:r>
            <a:rPr lang="en-US" sz="1100" baseline="-25000"/>
            <a:t>D</a:t>
          </a:r>
          <a:r>
            <a:rPr lang="en-US" sz="1100" baseline="0"/>
            <a:t> vs Mach Number plot</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361950</xdr:colOff>
          <xdr:row>16</xdr:row>
          <xdr:rowOff>0</xdr:rowOff>
        </xdr:from>
        <xdr:to>
          <xdr:col>19</xdr:col>
          <xdr:colOff>247650</xdr:colOff>
          <xdr:row>20</xdr:row>
          <xdr:rowOff>76200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110</xdr:row>
          <xdr:rowOff>0</xdr:rowOff>
        </xdr:from>
        <xdr:to>
          <xdr:col>19</xdr:col>
          <xdr:colOff>342900</xdr:colOff>
          <xdr:row>111</xdr:row>
          <xdr:rowOff>0</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28</xdr:col>
      <xdr:colOff>243840</xdr:colOff>
      <xdr:row>93</xdr:row>
      <xdr:rowOff>182880</xdr:rowOff>
    </xdr:from>
    <xdr:to>
      <xdr:col>31</xdr:col>
      <xdr:colOff>7620</xdr:colOff>
      <xdr:row>103</xdr:row>
      <xdr:rowOff>0</xdr:rowOff>
    </xdr:to>
    <xdr:sp macro="" textlink="">
      <xdr:nvSpPr>
        <xdr:cNvPr id="19" name="TextBox 18"/>
        <xdr:cNvSpPr txBox="1"/>
      </xdr:nvSpPr>
      <xdr:spPr>
        <a:xfrm>
          <a:off x="19088100" y="12763500"/>
          <a:ext cx="1592580" cy="1112520"/>
        </a:xfrm>
        <a:prstGeom prst="rect">
          <a:avLst/>
        </a:prstGeom>
        <a:solidFill>
          <a:schemeClr val="lt1"/>
        </a:solidFill>
        <a:ln w="1587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Extend</a:t>
          </a:r>
          <a:r>
            <a:rPr lang="en-US" sz="1100" baseline="0"/>
            <a:t> or truncate each column as necessary so that curves are displayed correctly on ML/D vs CL plot</a:t>
          </a:r>
          <a:endParaRPr lang="en-US" sz="1100"/>
        </a:p>
      </xdr:txBody>
    </xdr:sp>
    <xdr:clientData/>
  </xdr:twoCellAnchor>
  <xdr:twoCellAnchor editAs="oneCell">
    <xdr:from>
      <xdr:col>2</xdr:col>
      <xdr:colOff>22315</xdr:colOff>
      <xdr:row>165</xdr:row>
      <xdr:rowOff>169273</xdr:rowOff>
    </xdr:from>
    <xdr:to>
      <xdr:col>8</xdr:col>
      <xdr:colOff>258263</xdr:colOff>
      <xdr:row>194</xdr:row>
      <xdr:rowOff>16873</xdr:rowOff>
    </xdr:to>
    <xdr:pic>
      <xdr:nvPicPr>
        <xdr:cNvPr id="13" name="Picture 1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460715" y="31897048"/>
          <a:ext cx="4341223" cy="5372100"/>
        </a:xfrm>
        <a:prstGeom prst="rect">
          <a:avLst/>
        </a:prstGeom>
      </xdr:spPr>
    </xdr:pic>
    <xdr:clientData/>
  </xdr:twoCellAnchor>
  <xdr:twoCellAnchor>
    <xdr:from>
      <xdr:col>9</xdr:col>
      <xdr:colOff>312419</xdr:colOff>
      <xdr:row>166</xdr:row>
      <xdr:rowOff>36195</xdr:rowOff>
    </xdr:from>
    <xdr:to>
      <xdr:col>18</xdr:col>
      <xdr:colOff>333374</xdr:colOff>
      <xdr:row>180</xdr:row>
      <xdr:rowOff>161925</xdr:rowOff>
    </xdr:to>
    <xdr:sp macro="" textlink="">
      <xdr:nvSpPr>
        <xdr:cNvPr id="20" name="TextBox 19"/>
        <xdr:cNvSpPr txBox="1"/>
      </xdr:nvSpPr>
      <xdr:spPr>
        <a:xfrm>
          <a:off x="7465694" y="31954470"/>
          <a:ext cx="5507355" cy="2792730"/>
        </a:xfrm>
        <a:prstGeom prst="rect">
          <a:avLst/>
        </a:prstGeom>
        <a:solidFill>
          <a:schemeClr val="lt1"/>
        </a:solidFill>
        <a:ln w="19050"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a:t>
          </a:r>
          <a:r>
            <a:rPr lang="en-US" sz="1100" baseline="0"/>
            <a:t> can c</a:t>
          </a:r>
          <a:r>
            <a:rPr lang="en-US" sz="1100"/>
            <a:t>ompare results for your airplane with those of 787</a:t>
          </a:r>
          <a:r>
            <a:rPr lang="en-US" sz="1100" baseline="0"/>
            <a:t> (shown on left) as predicted by Piano 5, a European aircraft synthesis and sizing system.  The values of (L/D)</a:t>
          </a:r>
          <a:r>
            <a:rPr lang="en-US" sz="1100" baseline="-25000"/>
            <a:t>max</a:t>
          </a:r>
          <a:r>
            <a:rPr lang="en-US" sz="1100" baseline="0"/>
            <a:t> shown here for the 787 are very high.  </a:t>
          </a:r>
        </a:p>
        <a:p>
          <a:endParaRPr lang="en-US" sz="1100" baseline="0"/>
        </a:p>
        <a:p>
          <a:r>
            <a:rPr lang="en-US" sz="1100" baseline="0"/>
            <a:t>Predicted values of L/D and ML/D are not valid when deep into the buffet zone (see 787 plot on left).  Trim the lines on the plots appropriately (select each line individually and adjust the number of cells used to plot the line).</a:t>
          </a:r>
          <a:endParaRPr lang="en-US" sz="1100"/>
        </a:p>
      </xdr:txBody>
    </xdr:sp>
    <xdr:clientData/>
  </xdr:twoCellAnchor>
  <xdr:twoCellAnchor>
    <xdr:from>
      <xdr:col>13</xdr:col>
      <xdr:colOff>19050</xdr:colOff>
      <xdr:row>110</xdr:row>
      <xdr:rowOff>57150</xdr:rowOff>
    </xdr:from>
    <xdr:to>
      <xdr:col>22</xdr:col>
      <xdr:colOff>504825</xdr:colOff>
      <xdr:row>137</xdr:row>
      <xdr:rowOff>133350</xdr:rowOff>
    </xdr:to>
    <xdr:sp macro="" textlink="">
      <xdr:nvSpPr>
        <xdr:cNvPr id="14" name="TextBox 13"/>
        <xdr:cNvSpPr txBox="1"/>
      </xdr:nvSpPr>
      <xdr:spPr>
        <a:xfrm>
          <a:off x="9610725" y="21307425"/>
          <a:ext cx="5972175" cy="521970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latin typeface="Segoe UI" panose="020B0502040204020203" pitchFamily="34" charset="0"/>
              <a:cs typeface="Segoe UI" panose="020B0502040204020203" pitchFamily="34" charset="0"/>
            </a:rPr>
            <a:t>When  some of the lines are trimmed, the legend entries that should have shown the Mach value change to "Seriesn".    Here is how to edit the entries manually:</a:t>
          </a:r>
        </a:p>
        <a:p>
          <a:pPr algn="l">
            <a:buFont typeface="+mj-lt"/>
            <a:buAutoNum type="arabicPeriod"/>
          </a:pPr>
          <a:r>
            <a:rPr lang="en-US" b="0" i="0">
              <a:solidFill>
                <a:srgbClr val="363636"/>
              </a:solidFill>
              <a:effectLst/>
              <a:latin typeface="Segoe UI" panose="020B0502040204020203" pitchFamily="34" charset="0"/>
            </a:rPr>
            <a:t> Click the chart that displays the legend entries that you want to edit.</a:t>
          </a:r>
        </a:p>
        <a:p>
          <a:pPr algn="l">
            <a:buFont typeface="+mj-lt"/>
            <a:buAutoNum type="arabicPeriod"/>
          </a:pPr>
          <a:r>
            <a:rPr lang="en-US" b="0" i="0">
              <a:solidFill>
                <a:srgbClr val="363636"/>
              </a:solidFill>
              <a:effectLst/>
              <a:latin typeface="Segoe UI" panose="020B0502040204020203" pitchFamily="34" charset="0"/>
            </a:rPr>
            <a:t> This displays the </a:t>
          </a:r>
          <a:r>
            <a:rPr lang="en-US" b="1" i="0">
              <a:solidFill>
                <a:srgbClr val="363636"/>
              </a:solidFill>
              <a:effectLst/>
              <a:latin typeface="Segoe UI" panose="020B0502040204020203" pitchFamily="34" charset="0"/>
            </a:rPr>
            <a:t>Chart Tools</a:t>
          </a:r>
          <a:r>
            <a:rPr lang="en-US" b="0" i="0">
              <a:solidFill>
                <a:srgbClr val="363636"/>
              </a:solidFill>
              <a:effectLst/>
              <a:latin typeface="Segoe UI" panose="020B0502040204020203" pitchFamily="34" charset="0"/>
            </a:rPr>
            <a:t>, adding the </a:t>
          </a:r>
          <a:r>
            <a:rPr lang="en-US" b="1" i="0">
              <a:solidFill>
                <a:srgbClr val="363636"/>
              </a:solidFill>
              <a:effectLst/>
              <a:latin typeface="Segoe UI" panose="020B0502040204020203" pitchFamily="34" charset="0"/>
            </a:rPr>
            <a:t>Design</a:t>
          </a:r>
          <a:r>
            <a:rPr lang="en-US" b="0" i="0">
              <a:solidFill>
                <a:srgbClr val="363636"/>
              </a:solidFill>
              <a:effectLst/>
              <a:latin typeface="Segoe UI" panose="020B0502040204020203" pitchFamily="34" charset="0"/>
            </a:rPr>
            <a:t>, </a:t>
          </a:r>
          <a:r>
            <a:rPr lang="en-US" b="1" i="0">
              <a:solidFill>
                <a:srgbClr val="363636"/>
              </a:solidFill>
              <a:effectLst/>
              <a:latin typeface="Segoe UI" panose="020B0502040204020203" pitchFamily="34" charset="0"/>
            </a:rPr>
            <a:t>Layout</a:t>
          </a:r>
          <a:r>
            <a:rPr lang="en-US" b="0" i="0">
              <a:solidFill>
                <a:srgbClr val="363636"/>
              </a:solidFill>
              <a:effectLst/>
              <a:latin typeface="Segoe UI" panose="020B0502040204020203" pitchFamily="34" charset="0"/>
            </a:rPr>
            <a:t>, and </a:t>
          </a:r>
          <a:r>
            <a:rPr lang="en-US" b="1" i="0">
              <a:solidFill>
                <a:srgbClr val="363636"/>
              </a:solidFill>
              <a:effectLst/>
              <a:latin typeface="Segoe UI" panose="020B0502040204020203" pitchFamily="34" charset="0"/>
            </a:rPr>
            <a:t>Format</a:t>
          </a:r>
          <a:r>
            <a:rPr lang="en-US" b="0" i="0">
              <a:solidFill>
                <a:srgbClr val="363636"/>
              </a:solidFill>
              <a:effectLst/>
              <a:latin typeface="Segoe UI" panose="020B0502040204020203" pitchFamily="34" charset="0"/>
            </a:rPr>
            <a:t> tabs.</a:t>
          </a:r>
        </a:p>
        <a:p>
          <a:pPr algn="l">
            <a:buFont typeface="+mj-lt"/>
            <a:buAutoNum type="arabicPeriod"/>
          </a:pPr>
          <a:r>
            <a:rPr lang="en-US" b="0" i="0">
              <a:solidFill>
                <a:srgbClr val="363636"/>
              </a:solidFill>
              <a:effectLst/>
              <a:latin typeface="Segoe UI" panose="020B0502040204020203" pitchFamily="34" charset="0"/>
            </a:rPr>
            <a:t> On the </a:t>
          </a:r>
          <a:r>
            <a:rPr lang="en-US" b="1" i="0">
              <a:solidFill>
                <a:srgbClr val="363636"/>
              </a:solidFill>
              <a:effectLst/>
              <a:latin typeface="Segoe UI" panose="020B0502040204020203" pitchFamily="34" charset="0"/>
            </a:rPr>
            <a:t>Design</a:t>
          </a:r>
          <a:r>
            <a:rPr lang="en-US" b="0" i="0">
              <a:solidFill>
                <a:srgbClr val="363636"/>
              </a:solidFill>
              <a:effectLst/>
              <a:latin typeface="Segoe UI" panose="020B0502040204020203" pitchFamily="34" charset="0"/>
            </a:rPr>
            <a:t> tab, in the </a:t>
          </a:r>
          <a:r>
            <a:rPr lang="en-US" b="1" i="0">
              <a:solidFill>
                <a:srgbClr val="363636"/>
              </a:solidFill>
              <a:effectLst/>
              <a:latin typeface="Segoe UI" panose="020B0502040204020203" pitchFamily="34" charset="0"/>
            </a:rPr>
            <a:t>Data</a:t>
          </a:r>
          <a:r>
            <a:rPr lang="en-US" b="0" i="0">
              <a:solidFill>
                <a:srgbClr val="363636"/>
              </a:solidFill>
              <a:effectLst/>
              <a:latin typeface="Segoe UI" panose="020B0502040204020203" pitchFamily="34" charset="0"/>
            </a:rPr>
            <a:t> group, click </a:t>
          </a:r>
          <a:r>
            <a:rPr lang="en-US" b="1" i="0">
              <a:solidFill>
                <a:srgbClr val="363636"/>
              </a:solidFill>
              <a:effectLst/>
              <a:latin typeface="Segoe UI" panose="020B0502040204020203" pitchFamily="34" charset="0"/>
            </a:rPr>
            <a:t>Select Data</a:t>
          </a:r>
          <a:r>
            <a:rPr lang="en-US" b="0" i="0">
              <a:solidFill>
                <a:srgbClr val="363636"/>
              </a:solidFill>
              <a:effectLst/>
              <a:latin typeface="Segoe UI" panose="020B0502040204020203" pitchFamily="34" charset="0"/>
            </a:rPr>
            <a:t>.</a:t>
          </a:r>
        </a:p>
        <a:p>
          <a:pPr algn="l">
            <a:buFont typeface="+mj-lt"/>
            <a:buAutoNum type="arabicPeriod"/>
          </a:pPr>
          <a:r>
            <a:rPr lang="en-US" b="0" i="0">
              <a:solidFill>
                <a:srgbClr val="363636"/>
              </a:solidFill>
              <a:effectLst/>
              <a:latin typeface="Segoe UI" panose="020B0502040204020203" pitchFamily="34" charset="0"/>
            </a:rPr>
            <a:t> In the </a:t>
          </a:r>
          <a:r>
            <a:rPr lang="en-US" b="1" i="0">
              <a:solidFill>
                <a:srgbClr val="363636"/>
              </a:solidFill>
              <a:effectLst/>
              <a:latin typeface="Segoe UI" panose="020B0502040204020203" pitchFamily="34" charset="0"/>
            </a:rPr>
            <a:t>Select Data Source</a:t>
          </a:r>
          <a:r>
            <a:rPr lang="en-US" b="0" i="0">
              <a:solidFill>
                <a:srgbClr val="363636"/>
              </a:solidFill>
              <a:effectLst/>
              <a:latin typeface="Segoe UI" panose="020B0502040204020203" pitchFamily="34" charset="0"/>
            </a:rPr>
            <a:t> dialog box, in the </a:t>
          </a:r>
          <a:r>
            <a:rPr lang="en-US" b="1" i="0">
              <a:solidFill>
                <a:srgbClr val="363636"/>
              </a:solidFill>
              <a:effectLst/>
              <a:latin typeface="Segoe UI" panose="020B0502040204020203" pitchFamily="34" charset="0"/>
            </a:rPr>
            <a:t>Legend Entries (Series)</a:t>
          </a:r>
          <a:r>
            <a:rPr lang="en-US" b="0" i="0">
              <a:solidFill>
                <a:srgbClr val="363636"/>
              </a:solidFill>
              <a:effectLst/>
              <a:latin typeface="Segoe UI" panose="020B0502040204020203" pitchFamily="34" charset="0"/>
            </a:rPr>
            <a:t> box, select the legend entry that you want to change.</a:t>
          </a:r>
        </a:p>
        <a:p>
          <a:pPr algn="l">
            <a:buFont typeface="+mj-lt"/>
            <a:buAutoNum type="arabicPeriod"/>
          </a:pPr>
          <a:r>
            <a:rPr lang="en-US" b="0" i="0">
              <a:solidFill>
                <a:srgbClr val="363636"/>
              </a:solidFill>
              <a:effectLst/>
              <a:latin typeface="Segoe UI" panose="020B0502040204020203" pitchFamily="34" charset="0"/>
            </a:rPr>
            <a:t> Click </a:t>
          </a:r>
          <a:r>
            <a:rPr lang="en-US" b="1" i="0">
              <a:solidFill>
                <a:srgbClr val="363636"/>
              </a:solidFill>
              <a:effectLst/>
              <a:latin typeface="Segoe UI" panose="020B0502040204020203" pitchFamily="34" charset="0"/>
            </a:rPr>
            <a:t>Edit</a:t>
          </a:r>
          <a:r>
            <a:rPr lang="en-US" b="0" i="0">
              <a:solidFill>
                <a:srgbClr val="363636"/>
              </a:solidFill>
              <a:effectLst/>
              <a:latin typeface="Segoe UI" panose="020B0502040204020203" pitchFamily="34" charset="0"/>
            </a:rPr>
            <a:t>.</a:t>
          </a:r>
        </a:p>
        <a:p>
          <a:pPr algn="l">
            <a:buFont typeface="+mj-lt"/>
            <a:buAutoNum type="arabicPeriod"/>
          </a:pPr>
          <a:r>
            <a:rPr lang="en-US" b="0" i="0" cap="all">
              <a:solidFill>
                <a:srgbClr val="363636"/>
              </a:solidFill>
              <a:effectLst/>
              <a:latin typeface="Segoe UI" panose="020B0502040204020203" pitchFamily="34" charset="0"/>
            </a:rPr>
            <a:t> TIP </a:t>
          </a:r>
          <a:r>
            <a:rPr lang="en-US" b="0" i="0">
              <a:solidFill>
                <a:srgbClr val="363636"/>
              </a:solidFill>
              <a:effectLst/>
              <a:latin typeface="Segoe UI" panose="020B0502040204020203" pitchFamily="34" charset="0"/>
            </a:rPr>
            <a:t>  To add a new legend entry, click </a:t>
          </a:r>
          <a:r>
            <a:rPr lang="en-US" b="1" i="0">
              <a:solidFill>
                <a:srgbClr val="363636"/>
              </a:solidFill>
              <a:effectLst/>
              <a:latin typeface="Segoe UI" panose="020B0502040204020203" pitchFamily="34" charset="0"/>
            </a:rPr>
            <a:t>Add</a:t>
          </a:r>
          <a:r>
            <a:rPr lang="en-US" b="0" i="0">
              <a:solidFill>
                <a:srgbClr val="363636"/>
              </a:solidFill>
              <a:effectLst/>
              <a:latin typeface="Segoe UI" panose="020B0502040204020203" pitchFamily="34" charset="0"/>
            </a:rPr>
            <a:t>, or to remove a legend entry, click </a:t>
          </a:r>
          <a:r>
            <a:rPr lang="en-US" b="1" i="0">
              <a:solidFill>
                <a:srgbClr val="363636"/>
              </a:solidFill>
              <a:effectLst/>
              <a:latin typeface="Segoe UI" panose="020B0502040204020203" pitchFamily="34" charset="0"/>
            </a:rPr>
            <a:t>Remove</a:t>
          </a:r>
          <a:r>
            <a:rPr lang="en-US" b="0" i="0">
              <a:solidFill>
                <a:srgbClr val="363636"/>
              </a:solidFill>
              <a:effectLst/>
              <a:latin typeface="Segoe UI" panose="020B0502040204020203" pitchFamily="34" charset="0"/>
            </a:rPr>
            <a:t>.</a:t>
          </a:r>
        </a:p>
        <a:p>
          <a:pPr algn="l">
            <a:buFont typeface="+mj-lt"/>
            <a:buAutoNum type="arabicPeriod"/>
          </a:pPr>
          <a:r>
            <a:rPr lang="en-US" b="0" i="0">
              <a:solidFill>
                <a:srgbClr val="363636"/>
              </a:solidFill>
              <a:effectLst/>
              <a:latin typeface="Segoe UI" panose="020B0502040204020203" pitchFamily="34" charset="0"/>
            </a:rPr>
            <a:t> In the </a:t>
          </a:r>
          <a:r>
            <a:rPr lang="en-US" b="1" i="0">
              <a:solidFill>
                <a:srgbClr val="363636"/>
              </a:solidFill>
              <a:effectLst/>
              <a:latin typeface="Segoe UI" panose="020B0502040204020203" pitchFamily="34" charset="0"/>
            </a:rPr>
            <a:t>Series Name</a:t>
          </a:r>
          <a:r>
            <a:rPr lang="en-US" b="0" i="0">
              <a:solidFill>
                <a:srgbClr val="363636"/>
              </a:solidFill>
              <a:effectLst/>
              <a:latin typeface="Segoe UI" panose="020B0502040204020203" pitchFamily="34" charset="0"/>
            </a:rPr>
            <a:t> box, do one of the following:</a:t>
          </a:r>
        </a:p>
        <a:p>
          <a:pPr marL="742950" lvl="1" indent="-285750" algn="l">
            <a:buFont typeface="+mj-lt"/>
            <a:buAutoNum type="arabicPeriod"/>
          </a:pPr>
          <a:r>
            <a:rPr lang="en-US" b="0" i="0">
              <a:solidFill>
                <a:srgbClr val="363636"/>
              </a:solidFill>
              <a:effectLst/>
              <a:latin typeface="Segoe UI" panose="020B0502040204020203" pitchFamily="34" charset="0"/>
            </a:rPr>
            <a:t>Type the reference to the worksheet cell that contains the data that you want to use as the legend entry text.</a:t>
          </a:r>
        </a:p>
        <a:p>
          <a:pPr marL="742950" lvl="1" indent="-285750" algn="l">
            <a:buFont typeface="+mj-lt"/>
            <a:buAutoNum type="arabicPeriod"/>
          </a:pPr>
          <a:r>
            <a:rPr lang="en-US" b="0" i="0" cap="all">
              <a:solidFill>
                <a:srgbClr val="363636"/>
              </a:solidFill>
              <a:effectLst/>
              <a:latin typeface="Segoe UI" panose="020B0502040204020203" pitchFamily="34" charset="0"/>
            </a:rPr>
            <a:t>TIP </a:t>
          </a:r>
          <a:r>
            <a:rPr lang="en-US" b="0" i="0">
              <a:solidFill>
                <a:srgbClr val="363636"/>
              </a:solidFill>
              <a:effectLst/>
              <a:latin typeface="Segoe UI" panose="020B0502040204020203" pitchFamily="34" charset="0"/>
            </a:rPr>
            <a:t>  You can also click the </a:t>
          </a:r>
          <a:r>
            <a:rPr lang="en-US" b="1" i="0">
              <a:solidFill>
                <a:srgbClr val="363636"/>
              </a:solidFill>
              <a:effectLst/>
              <a:latin typeface="Segoe UI" panose="020B0502040204020203" pitchFamily="34" charset="0"/>
            </a:rPr>
            <a:t>Collapse Dialog</a:t>
          </a:r>
          <a:r>
            <a:rPr lang="en-US" b="0" i="0">
              <a:solidFill>
                <a:srgbClr val="363636"/>
              </a:solidFill>
              <a:effectLst/>
              <a:latin typeface="Segoe UI" panose="020B0502040204020203" pitchFamily="34" charset="0"/>
            </a:rPr>
            <a:t> button   at the right end of the </a:t>
          </a:r>
          <a:r>
            <a:rPr lang="en-US" b="1" i="0">
              <a:solidFill>
                <a:srgbClr val="363636"/>
              </a:solidFill>
              <a:effectLst/>
              <a:latin typeface="Segoe UI" panose="020B0502040204020203" pitchFamily="34" charset="0"/>
            </a:rPr>
            <a:t>Series name</a:t>
          </a:r>
          <a:r>
            <a:rPr lang="en-US" b="0" i="0">
              <a:solidFill>
                <a:srgbClr val="363636"/>
              </a:solidFill>
              <a:effectLst/>
              <a:latin typeface="Segoe UI" panose="020B0502040204020203" pitchFamily="34" charset="0"/>
            </a:rPr>
            <a:t> box, and then select the worksheet cell that contains the data that you want to use as the legend entry. When you finish, click the </a:t>
          </a:r>
          <a:r>
            <a:rPr lang="en-US" b="1" i="0">
              <a:solidFill>
                <a:srgbClr val="363636"/>
              </a:solidFill>
              <a:effectLst/>
              <a:latin typeface="Segoe UI" panose="020B0502040204020203" pitchFamily="34" charset="0"/>
            </a:rPr>
            <a:t>Collapse Dialog</a:t>
          </a:r>
          <a:r>
            <a:rPr lang="en-US" b="0" i="0">
              <a:solidFill>
                <a:srgbClr val="363636"/>
              </a:solidFill>
              <a:effectLst/>
              <a:latin typeface="Segoe UI" panose="020B0502040204020203" pitchFamily="34" charset="0"/>
            </a:rPr>
            <a:t> button again to display the entire dialog box.</a:t>
          </a:r>
        </a:p>
        <a:p>
          <a:pPr marL="742950" lvl="1" indent="-285750" algn="l">
            <a:buFont typeface="+mj-lt"/>
            <a:buAutoNum type="arabicPeriod"/>
          </a:pPr>
          <a:r>
            <a:rPr lang="en-US" b="0" i="0">
              <a:solidFill>
                <a:srgbClr val="363636"/>
              </a:solidFill>
              <a:effectLst/>
              <a:latin typeface="Segoe UI" panose="020B0502040204020203" pitchFamily="34" charset="0"/>
            </a:rPr>
            <a:t>Type the legend entry name that you want to use.</a:t>
          </a:r>
        </a:p>
        <a:p>
          <a:pPr marL="742950" lvl="1" indent="-285750" algn="l">
            <a:buFont typeface="+mj-lt"/>
            <a:buAutoNum type="arabicPeriod"/>
          </a:pPr>
          <a:r>
            <a:rPr lang="en-US" b="0" i="0" cap="all">
              <a:solidFill>
                <a:srgbClr val="7030A0"/>
              </a:solidFill>
              <a:effectLst/>
              <a:latin typeface="Segoe UI" panose="020B0502040204020203" pitchFamily="34" charset="0"/>
            </a:rPr>
            <a:t>NOTE </a:t>
          </a:r>
          <a:r>
            <a:rPr lang="en-US" b="0" i="0">
              <a:solidFill>
                <a:srgbClr val="7030A0"/>
              </a:solidFill>
              <a:effectLst/>
              <a:latin typeface="Segoe UI" panose="020B0502040204020203" pitchFamily="34" charset="0"/>
            </a:rPr>
            <a:t>  When you type a new name, the legend entry text is no longer linked to data in a worksheet cell.</a:t>
          </a:r>
        </a:p>
        <a:p>
          <a:pPr marL="742950" lvl="1" indent="-285750" algn="l">
            <a:buFont typeface="+mj-lt"/>
            <a:buAutoNum type="arabicPeriod"/>
          </a:pPr>
          <a:r>
            <a:rPr lang="en-US" b="0" i="0">
              <a:solidFill>
                <a:srgbClr val="363636"/>
              </a:solidFill>
              <a:effectLst/>
              <a:latin typeface="Segoe UI" panose="020B0502040204020203" pitchFamily="34" charset="0"/>
            </a:rPr>
            <a:t>To add a new legend entry, type the reference to the worksheet cell or type a new name and then, in the</a:t>
          </a:r>
          <a:r>
            <a:rPr lang="en-US" b="1" i="0">
              <a:solidFill>
                <a:srgbClr val="363636"/>
              </a:solidFill>
              <a:effectLst/>
              <a:latin typeface="Segoe UI" panose="020B0502040204020203" pitchFamily="34" charset="0"/>
            </a:rPr>
            <a:t>Series values</a:t>
          </a:r>
          <a:r>
            <a:rPr lang="en-US" b="0" i="0">
              <a:solidFill>
                <a:srgbClr val="363636"/>
              </a:solidFill>
              <a:effectLst/>
              <a:latin typeface="Segoe UI" panose="020B0502040204020203" pitchFamily="34" charset="0"/>
            </a:rPr>
            <a:t> box, type a reference to the data series on the worksheet that you want to use for the new legend entry.</a:t>
          </a:r>
        </a:p>
        <a:p>
          <a:pPr marL="742950" lvl="1" indent="-285750" algn="l">
            <a:buFont typeface="+mj-lt"/>
            <a:buAutoNum type="arabicPeriod"/>
          </a:pPr>
          <a:r>
            <a:rPr lang="en-US" b="0" i="0" cap="all">
              <a:solidFill>
                <a:srgbClr val="363636"/>
              </a:solidFill>
              <a:effectLst/>
              <a:latin typeface="Segoe UI" panose="020B0502040204020203" pitchFamily="34" charset="0"/>
            </a:rPr>
            <a:t>TIP </a:t>
          </a:r>
          <a:r>
            <a:rPr lang="en-US" b="0" i="0">
              <a:solidFill>
                <a:srgbClr val="363636"/>
              </a:solidFill>
              <a:effectLst/>
              <a:latin typeface="Segoe UI" panose="020B0502040204020203" pitchFamily="34" charset="0"/>
            </a:rPr>
            <a:t>  You can also click the </a:t>
          </a:r>
          <a:r>
            <a:rPr lang="en-US" b="1" i="0">
              <a:solidFill>
                <a:srgbClr val="363636"/>
              </a:solidFill>
              <a:effectLst/>
              <a:latin typeface="Segoe UI" panose="020B0502040204020203" pitchFamily="34" charset="0"/>
            </a:rPr>
            <a:t>Collapse Dialog</a:t>
          </a:r>
          <a:r>
            <a:rPr lang="en-US" b="0" i="0">
              <a:solidFill>
                <a:srgbClr val="363636"/>
              </a:solidFill>
              <a:effectLst/>
              <a:latin typeface="Segoe UI" panose="020B0502040204020203" pitchFamily="34" charset="0"/>
            </a:rPr>
            <a:t> button   at the right end of the </a:t>
          </a:r>
          <a:r>
            <a:rPr lang="en-US" b="1" i="0">
              <a:solidFill>
                <a:srgbClr val="363636"/>
              </a:solidFill>
              <a:effectLst/>
              <a:latin typeface="Segoe UI" panose="020B0502040204020203" pitchFamily="34" charset="0"/>
            </a:rPr>
            <a:t>Series values</a:t>
          </a:r>
          <a:r>
            <a:rPr lang="en-US" b="0" i="0">
              <a:solidFill>
                <a:srgbClr val="363636"/>
              </a:solidFill>
              <a:effectLst/>
              <a:latin typeface="Segoe UI" panose="020B0502040204020203" pitchFamily="34" charset="0"/>
            </a:rPr>
            <a:t> box, and then select the data series that you want to use for the new legend entry. When you finish, click the </a:t>
          </a:r>
          <a:r>
            <a:rPr lang="en-US" b="1" i="0">
              <a:solidFill>
                <a:srgbClr val="363636"/>
              </a:solidFill>
              <a:effectLst/>
              <a:latin typeface="Segoe UI" panose="020B0502040204020203" pitchFamily="34" charset="0"/>
            </a:rPr>
            <a:t>Collapse Dialog</a:t>
          </a:r>
          <a:r>
            <a:rPr lang="en-US" b="0" i="0">
              <a:solidFill>
                <a:srgbClr val="363636"/>
              </a:solidFill>
              <a:effectLst/>
              <a:latin typeface="Segoe UI" panose="020B0502040204020203" pitchFamily="34" charset="0"/>
            </a:rPr>
            <a:t> button again to display the entire dialog box.</a:t>
          </a:r>
        </a:p>
        <a:p>
          <a:endParaRPr lang="en-US" sz="1100"/>
        </a:p>
      </xdr:txBody>
    </xdr:sp>
    <xdr:clientData/>
  </xdr:twoCellAnchor>
  <xdr:twoCellAnchor>
    <xdr:from>
      <xdr:col>0</xdr:col>
      <xdr:colOff>209550</xdr:colOff>
      <xdr:row>0</xdr:row>
      <xdr:rowOff>66675</xdr:rowOff>
    </xdr:from>
    <xdr:to>
      <xdr:col>9</xdr:col>
      <xdr:colOff>232410</xdr:colOff>
      <xdr:row>9</xdr:row>
      <xdr:rowOff>0</xdr:rowOff>
    </xdr:to>
    <xdr:sp macro="" textlink="">
      <xdr:nvSpPr>
        <xdr:cNvPr id="21" name="TextBox 20"/>
        <xdr:cNvSpPr txBox="1"/>
      </xdr:nvSpPr>
      <xdr:spPr>
        <a:xfrm>
          <a:off x="209550" y="66675"/>
          <a:ext cx="7176135" cy="1647825"/>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a:solidFill>
                <a:schemeClr val="dk1"/>
              </a:solidFill>
              <a:latin typeface="+mn-lt"/>
              <a:ea typeface="+mn-ea"/>
              <a:cs typeface="+mn-cs"/>
            </a:rPr>
            <a:t>Spreadsheet for generating drag plot, </a:t>
          </a:r>
          <a:r>
            <a:rPr lang="en-US" sz="1100" baseline="0">
              <a:solidFill>
                <a:schemeClr val="dk1"/>
              </a:solidFill>
              <a:effectLst/>
              <a:latin typeface="+mn-lt"/>
              <a:ea typeface="+mn-ea"/>
              <a:cs typeface="+mn-cs"/>
            </a:rPr>
            <a:t>L/D vs C</a:t>
          </a:r>
          <a:r>
            <a:rPr lang="en-US" sz="1100" baseline="-25000">
              <a:solidFill>
                <a:schemeClr val="dk1"/>
              </a:solidFill>
              <a:effectLst/>
              <a:latin typeface="+mn-lt"/>
              <a:ea typeface="+mn-ea"/>
              <a:cs typeface="+mn-cs"/>
            </a:rPr>
            <a:t>L</a:t>
          </a:r>
          <a:r>
            <a:rPr lang="en-US" sz="1100" baseline="0">
              <a:solidFill>
                <a:schemeClr val="dk1"/>
              </a:solidFill>
              <a:effectLst/>
              <a:latin typeface="+mn-lt"/>
              <a:ea typeface="+mn-ea"/>
              <a:cs typeface="+mn-cs"/>
            </a:rPr>
            <a:t> and ML/D vs C</a:t>
          </a:r>
          <a:r>
            <a:rPr lang="en-US" sz="1100" baseline="-25000">
              <a:solidFill>
                <a:schemeClr val="dk1"/>
              </a:solidFill>
              <a:effectLst/>
              <a:latin typeface="+mn-lt"/>
              <a:ea typeface="+mn-ea"/>
              <a:cs typeface="+mn-cs"/>
            </a:rPr>
            <a:t>L</a:t>
          </a:r>
          <a:r>
            <a:rPr lang="en-US" sz="1100" baseline="0">
              <a:solidFill>
                <a:schemeClr val="dk1"/>
              </a:solidFill>
              <a:effectLst/>
              <a:latin typeface="+mn-lt"/>
              <a:ea typeface="+mn-ea"/>
              <a:cs typeface="+mn-cs"/>
            </a:rPr>
            <a:t> plots for different values of Mach.</a:t>
          </a:r>
        </a:p>
        <a:p>
          <a:r>
            <a:rPr lang="en-US" sz="1100" baseline="0">
              <a:solidFill>
                <a:schemeClr val="dk1"/>
              </a:solidFill>
              <a:effectLst/>
              <a:latin typeface="+mn-lt"/>
              <a:ea typeface="+mn-ea"/>
              <a:cs typeface="+mn-cs"/>
            </a:rPr>
            <a:t>Adjust values with red text only.  Values with black text are calculated internally.</a:t>
          </a:r>
        </a:p>
        <a:p>
          <a:r>
            <a:rPr lang="en-US" sz="1100" baseline="0">
              <a:solidFill>
                <a:schemeClr val="dk1"/>
              </a:solidFill>
              <a:effectLst/>
              <a:latin typeface="+mn-lt"/>
              <a:ea typeface="+mn-ea"/>
              <a:cs typeface="+mn-cs"/>
            </a:rPr>
            <a:t>Current data apply to DC-10 with values from Torenbeek, Table 7-1</a:t>
          </a:r>
        </a:p>
        <a:p>
          <a:r>
            <a:rPr lang="en-US" sz="1100" baseline="0">
              <a:solidFill>
                <a:schemeClr val="dk1"/>
              </a:solidFill>
              <a:effectLst/>
              <a:latin typeface="+mn-lt"/>
              <a:ea typeface="+mn-ea"/>
              <a:cs typeface="+mn-cs"/>
            </a:rPr>
            <a:t>Results may be compared with DC-10 data in Shevell:  see Fig. 12.14 for drag plot, and Fig. 15.16 for L/D vs C</a:t>
          </a:r>
          <a:r>
            <a:rPr lang="en-US" sz="1100" baseline="-25000">
              <a:solidFill>
                <a:schemeClr val="dk1"/>
              </a:solidFill>
              <a:effectLst/>
              <a:latin typeface="+mn-lt"/>
              <a:ea typeface="+mn-ea"/>
              <a:cs typeface="+mn-cs"/>
            </a:rPr>
            <a:t>L</a:t>
          </a:r>
          <a:r>
            <a:rPr lang="en-US" sz="1100" baseline="0">
              <a:solidFill>
                <a:schemeClr val="dk1"/>
              </a:solidFill>
              <a:effectLst/>
              <a:latin typeface="+mn-lt"/>
              <a:ea typeface="+mn-ea"/>
              <a:cs typeface="+mn-cs"/>
            </a:rPr>
            <a:t> and ML/D vs. C</a:t>
          </a:r>
          <a:r>
            <a:rPr lang="en-US" sz="1100" baseline="-25000">
              <a:solidFill>
                <a:schemeClr val="dk1"/>
              </a:solidFill>
              <a:effectLst/>
              <a:latin typeface="+mn-lt"/>
              <a:ea typeface="+mn-ea"/>
              <a:cs typeface="+mn-cs"/>
            </a:rPr>
            <a:t>L</a:t>
          </a:r>
        </a:p>
        <a:p>
          <a:r>
            <a:rPr lang="en-US" sz="1100" baseline="0">
              <a:solidFill>
                <a:schemeClr val="dk1"/>
              </a:solidFill>
              <a:latin typeface="+mn-lt"/>
              <a:ea typeface="+mn-ea"/>
              <a:cs typeface="+mn-cs"/>
            </a:rPr>
            <a:t>See page Wing Chararacteristics for data on other airplanes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0.40853</cdr:x>
      <cdr:y>0.49289</cdr:y>
    </cdr:from>
    <cdr:to>
      <cdr:x>0.75488</cdr:x>
      <cdr:y>0.79147</cdr:y>
    </cdr:to>
    <cdr:sp macro="" textlink="">
      <cdr:nvSpPr>
        <cdr:cNvPr id="2" name="TextBox 1"/>
        <cdr:cNvSpPr txBox="1"/>
      </cdr:nvSpPr>
      <cdr:spPr>
        <a:xfrm xmlns:a="http://schemas.openxmlformats.org/drawingml/2006/main">
          <a:off x="2190750" y="1981200"/>
          <a:ext cx="1857375" cy="1200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0.40853</cdr:x>
      <cdr:y>0.49289</cdr:y>
    </cdr:from>
    <cdr:to>
      <cdr:x>0.75488</cdr:x>
      <cdr:y>0.79147</cdr:y>
    </cdr:to>
    <cdr:sp macro="" textlink="">
      <cdr:nvSpPr>
        <cdr:cNvPr id="2" name="TextBox 1"/>
        <cdr:cNvSpPr txBox="1"/>
      </cdr:nvSpPr>
      <cdr:spPr>
        <a:xfrm xmlns:a="http://schemas.openxmlformats.org/drawingml/2006/main">
          <a:off x="2190750" y="1981200"/>
          <a:ext cx="1857375" cy="1200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0.20752</cdr:x>
      <cdr:y>0.1534</cdr:y>
    </cdr:from>
    <cdr:to>
      <cdr:x>0.69463</cdr:x>
      <cdr:y>0.48</cdr:y>
    </cdr:to>
    <cdr:sp macro="" textlink="">
      <cdr:nvSpPr>
        <cdr:cNvPr id="4" name="TextBox 3"/>
        <cdr:cNvSpPr txBox="1"/>
      </cdr:nvSpPr>
      <cdr:spPr>
        <a:xfrm xmlns:a="http://schemas.openxmlformats.org/drawingml/2006/main">
          <a:off x="1272540" y="708660"/>
          <a:ext cx="2987040" cy="1508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12</xdr:col>
      <xdr:colOff>514349</xdr:colOff>
      <xdr:row>45</xdr:row>
      <xdr:rowOff>171449</xdr:rowOff>
    </xdr:from>
    <xdr:to>
      <xdr:col>22</xdr:col>
      <xdr:colOff>447675</xdr:colOff>
      <xdr:row>65</xdr:row>
      <xdr:rowOff>180974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504825</xdr:colOff>
      <xdr:row>49</xdr:row>
      <xdr:rowOff>47625</xdr:rowOff>
    </xdr:from>
    <xdr:to>
      <xdr:col>20</xdr:col>
      <xdr:colOff>428625</xdr:colOff>
      <xdr:row>54</xdr:row>
      <xdr:rowOff>76200</xdr:rowOff>
    </xdr:to>
    <xdr:sp macro="" textlink="">
      <xdr:nvSpPr>
        <xdr:cNvPr id="3" name="TextBox 2"/>
        <xdr:cNvSpPr txBox="1"/>
      </xdr:nvSpPr>
      <xdr:spPr>
        <a:xfrm>
          <a:off x="12106275" y="9458325"/>
          <a:ext cx="175260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a:t>
          </a:r>
          <a:r>
            <a:rPr lang="en-US" sz="1100" baseline="-25000"/>
            <a:t>D0</a:t>
          </a:r>
          <a:r>
            <a:rPr lang="en-US" sz="1100" baseline="0"/>
            <a:t> = 0.0175</a:t>
          </a:r>
        </a:p>
        <a:p>
          <a:r>
            <a:rPr lang="en-US" sz="1100" baseline="0"/>
            <a:t>AR = 10</a:t>
          </a:r>
        </a:p>
        <a:p>
          <a:r>
            <a:rPr lang="en-US" sz="1100" baseline="0"/>
            <a:t>e = 0.75</a:t>
          </a:r>
        </a:p>
        <a:p>
          <a:r>
            <a:rPr lang="en-US" sz="1100" baseline="0"/>
            <a:t>Gear up</a:t>
          </a:r>
          <a:endParaRPr lang="en-US" sz="1100"/>
        </a:p>
      </xdr:txBody>
    </xdr:sp>
    <xdr:clientData/>
  </xdr:twoCellAnchor>
  <xdr:twoCellAnchor>
    <xdr:from>
      <xdr:col>0</xdr:col>
      <xdr:colOff>95250</xdr:colOff>
      <xdr:row>34</xdr:row>
      <xdr:rowOff>104775</xdr:rowOff>
    </xdr:from>
    <xdr:to>
      <xdr:col>0</xdr:col>
      <xdr:colOff>1381125</xdr:colOff>
      <xdr:row>41</xdr:row>
      <xdr:rowOff>152400</xdr:rowOff>
    </xdr:to>
    <xdr:sp macro="" textlink="">
      <xdr:nvSpPr>
        <xdr:cNvPr id="4" name="TextBox 3"/>
        <xdr:cNvSpPr txBox="1"/>
      </xdr:nvSpPr>
      <xdr:spPr>
        <a:xfrm>
          <a:off x="95250" y="6619875"/>
          <a:ext cx="1285875"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L/D vs C</a:t>
          </a:r>
          <a:r>
            <a:rPr lang="en-US" sz="1100" baseline="-25000"/>
            <a:t>L</a:t>
          </a:r>
          <a:r>
            <a:rPr lang="en-US" sz="1100"/>
            <a:t> </a:t>
          </a:r>
        </a:p>
        <a:p>
          <a:r>
            <a:rPr lang="en-US" sz="1100"/>
            <a:t>-Gear</a:t>
          </a:r>
          <a:r>
            <a:rPr lang="en-US" sz="1100" baseline="0"/>
            <a:t> retracted</a:t>
          </a:r>
        </a:p>
        <a:p>
          <a:r>
            <a:rPr lang="en-US" sz="1100" baseline="0"/>
            <a:t>-Flaps extended</a:t>
          </a:r>
        </a:p>
        <a:p>
          <a:r>
            <a:rPr lang="en-US" sz="1100" baseline="0"/>
            <a:t>-AEO</a:t>
          </a:r>
          <a:endParaRPr lang="en-US" sz="1100"/>
        </a:p>
      </xdr:txBody>
    </xdr:sp>
    <xdr:clientData/>
  </xdr:twoCellAnchor>
  <xdr:twoCellAnchor>
    <xdr:from>
      <xdr:col>0</xdr:col>
      <xdr:colOff>152400</xdr:colOff>
      <xdr:row>19</xdr:row>
      <xdr:rowOff>152400</xdr:rowOff>
    </xdr:from>
    <xdr:to>
      <xdr:col>0</xdr:col>
      <xdr:colOff>1362075</xdr:colOff>
      <xdr:row>25</xdr:row>
      <xdr:rowOff>114300</xdr:rowOff>
    </xdr:to>
    <xdr:sp macro="" textlink="">
      <xdr:nvSpPr>
        <xdr:cNvPr id="5" name="TextBox 4"/>
        <xdr:cNvSpPr txBox="1"/>
      </xdr:nvSpPr>
      <xdr:spPr>
        <a:xfrm>
          <a:off x="152400" y="3810000"/>
          <a:ext cx="1209675" cy="1104900"/>
        </a:xfrm>
        <a:prstGeom prst="rect">
          <a:avLst/>
        </a:prstGeom>
        <a:solidFill>
          <a:schemeClr val="lt1"/>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a:t>
          </a:r>
          <a:r>
            <a:rPr lang="en-US" sz="1100" baseline="-25000"/>
            <a:t>D</a:t>
          </a:r>
          <a:r>
            <a:rPr lang="en-US" sz="1100"/>
            <a:t> vs C</a:t>
          </a:r>
          <a:r>
            <a:rPr lang="en-US" sz="1100" baseline="-25000"/>
            <a:t>L</a:t>
          </a:r>
          <a:r>
            <a:rPr lang="en-US" sz="1100" baseline="30000"/>
            <a:t>2</a:t>
          </a:r>
        </a:p>
        <a:p>
          <a:r>
            <a:rPr lang="en-US" sz="1100"/>
            <a:t>-Gear retracted</a:t>
          </a:r>
        </a:p>
        <a:p>
          <a:r>
            <a:rPr lang="en-US" sz="1100"/>
            <a:t>-Flaps</a:t>
          </a:r>
          <a:r>
            <a:rPr lang="en-US" sz="1100" baseline="0"/>
            <a:t> extended</a:t>
          </a:r>
        </a:p>
        <a:p>
          <a:r>
            <a:rPr lang="en-US" sz="1100" baseline="0"/>
            <a:t>-AEO</a:t>
          </a:r>
          <a:endParaRPr lang="en-US" sz="1100"/>
        </a:p>
      </xdr:txBody>
    </xdr:sp>
    <xdr:clientData/>
  </xdr:twoCellAnchor>
  <xdr:twoCellAnchor>
    <xdr:from>
      <xdr:col>2</xdr:col>
      <xdr:colOff>19049</xdr:colOff>
      <xdr:row>46</xdr:row>
      <xdr:rowOff>19050</xdr:rowOff>
    </xdr:from>
    <xdr:to>
      <xdr:col>11</xdr:col>
      <xdr:colOff>438150</xdr:colOff>
      <xdr:row>66</xdr:row>
      <xdr:rowOff>28575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0:AB138"/>
  <sheetViews>
    <sheetView tabSelected="1" topLeftCell="B117" zoomScaleNormal="100" workbookViewId="0">
      <selection activeCell="M134" sqref="M134"/>
    </sheetView>
  </sheetViews>
  <sheetFormatPr defaultRowHeight="15" x14ac:dyDescent="0.25"/>
  <cols>
    <col min="1" max="1" width="27.42578125" customWidth="1"/>
    <col min="4" max="4" width="12.42578125" customWidth="1"/>
    <col min="5" max="5" width="12.5703125" bestFit="1" customWidth="1"/>
  </cols>
  <sheetData>
    <row r="10" spans="1:2" ht="15.75" thickBot="1" x14ac:dyDescent="0.3">
      <c r="A10" t="s">
        <v>14</v>
      </c>
    </row>
    <row r="11" spans="1:2" ht="18" x14ac:dyDescent="0.35">
      <c r="A11" s="20" t="s">
        <v>52</v>
      </c>
      <c r="B11" s="46">
        <v>0.01</v>
      </c>
    </row>
    <row r="12" spans="1:2" x14ac:dyDescent="0.25">
      <c r="A12" s="4" t="s">
        <v>15</v>
      </c>
      <c r="B12" s="45">
        <v>1.4999999999999999E-2</v>
      </c>
    </row>
    <row r="13" spans="1:2" x14ac:dyDescent="0.25">
      <c r="A13" s="4" t="s">
        <v>0</v>
      </c>
      <c r="B13" s="21">
        <v>7.2</v>
      </c>
    </row>
    <row r="14" spans="1:2" x14ac:dyDescent="0.25">
      <c r="A14" s="4" t="s">
        <v>1</v>
      </c>
      <c r="B14" s="21">
        <v>0.83</v>
      </c>
    </row>
    <row r="15" spans="1:2" x14ac:dyDescent="0.25">
      <c r="A15" s="22" t="s">
        <v>25</v>
      </c>
      <c r="B15" s="23">
        <v>0.11</v>
      </c>
    </row>
    <row r="16" spans="1:2" x14ac:dyDescent="0.25">
      <c r="A16" s="22" t="s">
        <v>27</v>
      </c>
      <c r="B16" s="23">
        <v>0.25</v>
      </c>
    </row>
    <row r="17" spans="1:28" x14ac:dyDescent="0.25">
      <c r="A17" s="22" t="s">
        <v>26</v>
      </c>
      <c r="B17" s="23">
        <v>35</v>
      </c>
    </row>
    <row r="18" spans="1:28" x14ac:dyDescent="0.25">
      <c r="A18" s="22" t="s">
        <v>28</v>
      </c>
      <c r="B18" s="16">
        <f>lambda1o4c*3.1416/180</f>
        <v>0.61086666666666667</v>
      </c>
    </row>
    <row r="19" spans="1:28" x14ac:dyDescent="0.25">
      <c r="A19" s="22" t="s">
        <v>51</v>
      </c>
      <c r="B19" s="16">
        <f>B20*180/3.1416</f>
        <v>28.081773164509826</v>
      </c>
    </row>
    <row r="20" spans="1:28" x14ac:dyDescent="0.25">
      <c r="A20" s="22" t="s">
        <v>50</v>
      </c>
      <c r="B20" s="16">
        <f>ATAN(TAN(B18)-((2*(1-lambda)/(AR*(1+lambda)))))</f>
        <v>0.49012054763124485</v>
      </c>
    </row>
    <row r="21" spans="1:28" ht="15.75" thickBot="1" x14ac:dyDescent="0.3">
      <c r="A21" s="24" t="s">
        <v>29</v>
      </c>
      <c r="B21" s="25">
        <v>0.9</v>
      </c>
      <c r="R21" s="1"/>
    </row>
    <row r="22" spans="1:28" x14ac:dyDescent="0.25">
      <c r="E22" s="2"/>
      <c r="F22" s="2"/>
      <c r="G22" s="2"/>
      <c r="H22" s="2"/>
      <c r="I22" s="2"/>
      <c r="J22" s="2"/>
      <c r="K22" s="2"/>
      <c r="L22" s="2"/>
      <c r="M22" s="2"/>
      <c r="N22" s="2"/>
      <c r="O22" s="2"/>
      <c r="P22" s="2"/>
      <c r="Q22" s="2"/>
      <c r="R22" s="2"/>
      <c r="S22" s="2"/>
      <c r="T22" s="2"/>
      <c r="U22" s="2"/>
      <c r="V22" s="2"/>
    </row>
    <row r="24" spans="1:28" ht="15.75" thickBot="1" x14ac:dyDescent="0.3">
      <c r="C24" s="6"/>
      <c r="D24" s="6"/>
    </row>
    <row r="25" spans="1:28" ht="15.75" thickBot="1" x14ac:dyDescent="0.3">
      <c r="B25" s="6"/>
      <c r="C25" s="6"/>
      <c r="D25" s="48" t="s">
        <v>2</v>
      </c>
      <c r="E25" s="47"/>
      <c r="F25" s="47"/>
      <c r="G25" s="47"/>
      <c r="H25" s="47"/>
      <c r="I25" s="47"/>
      <c r="J25" s="47"/>
      <c r="K25" s="47"/>
      <c r="L25" s="47"/>
      <c r="M25" s="47"/>
      <c r="N25" s="47"/>
      <c r="O25" s="47"/>
      <c r="P25" s="47"/>
      <c r="Q25" s="47"/>
      <c r="R25" s="47"/>
      <c r="S25" s="47"/>
      <c r="T25" s="47"/>
      <c r="U25" s="47"/>
      <c r="V25" s="47"/>
      <c r="W25" s="47"/>
      <c r="X25" s="47"/>
      <c r="Y25" s="47"/>
      <c r="Z25" s="47"/>
      <c r="AA25" s="47"/>
      <c r="AB25" s="49"/>
    </row>
    <row r="26" spans="1:28" ht="18" x14ac:dyDescent="0.35">
      <c r="B26" s="40" t="s">
        <v>16</v>
      </c>
      <c r="C26" s="41" t="s">
        <v>53</v>
      </c>
      <c r="D26" s="42">
        <v>0</v>
      </c>
      <c r="E26" s="43">
        <v>0.5</v>
      </c>
      <c r="F26" s="43">
        <v>0.6</v>
      </c>
      <c r="G26" s="43">
        <v>0.7</v>
      </c>
      <c r="H26" s="43">
        <v>0.75</v>
      </c>
      <c r="I26" s="43">
        <v>0.76</v>
      </c>
      <c r="J26" s="43">
        <v>0.77</v>
      </c>
      <c r="K26" s="43">
        <v>0.78</v>
      </c>
      <c r="L26" s="43">
        <v>0.79</v>
      </c>
      <c r="M26" s="43">
        <v>0.8</v>
      </c>
      <c r="N26" s="43">
        <v>0.81</v>
      </c>
      <c r="O26" s="43">
        <v>0.82</v>
      </c>
      <c r="P26" s="43">
        <v>0.83</v>
      </c>
      <c r="Q26" s="43">
        <v>0.84</v>
      </c>
      <c r="R26" s="43">
        <v>0.85</v>
      </c>
      <c r="S26" s="43">
        <v>0.86</v>
      </c>
      <c r="T26" s="43">
        <v>0.87</v>
      </c>
      <c r="U26" s="43">
        <v>0.88</v>
      </c>
      <c r="V26" s="43">
        <v>0.89</v>
      </c>
      <c r="W26" s="43">
        <v>0.9</v>
      </c>
      <c r="X26" s="43">
        <v>0.91</v>
      </c>
      <c r="Y26" s="43">
        <v>0.92</v>
      </c>
      <c r="Z26" s="43">
        <v>0.93</v>
      </c>
      <c r="AA26" s="43">
        <v>0.94</v>
      </c>
      <c r="AB26" s="44">
        <v>0.95</v>
      </c>
    </row>
    <row r="27" spans="1:28" x14ac:dyDescent="0.25">
      <c r="B27" s="36">
        <v>0</v>
      </c>
      <c r="C27" s="33">
        <f t="shared" ref="C27:C41" si="0">Ka/COS(lambdaco2) -$B$15/(COS(lambdaco2))^2 -B27/(10*(COS(lambdaco2))^3) - MDDDiff</f>
        <v>0.8687753190907137</v>
      </c>
      <c r="D27" s="3">
        <f t="shared" ref="D27:AB27" si="1">$B27/D77</f>
        <v>0</v>
      </c>
      <c r="E27" s="3">
        <f t="shared" si="1"/>
        <v>0</v>
      </c>
      <c r="F27" s="3">
        <f t="shared" si="1"/>
        <v>0</v>
      </c>
      <c r="G27" s="3">
        <f t="shared" si="1"/>
        <v>0</v>
      </c>
      <c r="H27" s="3">
        <f t="shared" si="1"/>
        <v>0</v>
      </c>
      <c r="I27" s="3">
        <f t="shared" si="1"/>
        <v>0</v>
      </c>
      <c r="J27" s="3">
        <f t="shared" si="1"/>
        <v>0</v>
      </c>
      <c r="K27" s="3">
        <f t="shared" si="1"/>
        <v>0</v>
      </c>
      <c r="L27" s="3">
        <f t="shared" si="1"/>
        <v>0</v>
      </c>
      <c r="M27" s="3">
        <f t="shared" si="1"/>
        <v>0</v>
      </c>
      <c r="N27" s="3">
        <f t="shared" si="1"/>
        <v>0</v>
      </c>
      <c r="O27" s="3">
        <f t="shared" si="1"/>
        <v>0</v>
      </c>
      <c r="P27" s="3">
        <f t="shared" si="1"/>
        <v>0</v>
      </c>
      <c r="Q27" s="3">
        <f t="shared" si="1"/>
        <v>0</v>
      </c>
      <c r="R27" s="3">
        <f t="shared" si="1"/>
        <v>0</v>
      </c>
      <c r="S27" s="3">
        <f t="shared" si="1"/>
        <v>0</v>
      </c>
      <c r="T27" s="3">
        <f t="shared" si="1"/>
        <v>0</v>
      </c>
      <c r="U27" s="3">
        <f t="shared" si="1"/>
        <v>0</v>
      </c>
      <c r="V27" s="3">
        <f t="shared" si="1"/>
        <v>0</v>
      </c>
      <c r="W27" s="3">
        <f t="shared" si="1"/>
        <v>0</v>
      </c>
      <c r="X27" s="3">
        <f t="shared" si="1"/>
        <v>0</v>
      </c>
      <c r="Y27" s="3">
        <f t="shared" si="1"/>
        <v>0</v>
      </c>
      <c r="Z27" s="3">
        <f t="shared" si="1"/>
        <v>0</v>
      </c>
      <c r="AA27" s="3">
        <f t="shared" si="1"/>
        <v>0</v>
      </c>
      <c r="AB27" s="16">
        <f t="shared" si="1"/>
        <v>0</v>
      </c>
    </row>
    <row r="28" spans="1:28" x14ac:dyDescent="0.25">
      <c r="B28" s="36">
        <v>0.1</v>
      </c>
      <c r="C28" s="33">
        <f t="shared" si="0"/>
        <v>0.85421447917837401</v>
      </c>
      <c r="D28" s="3">
        <f t="shared" ref="D28:AB28" si="2">$B28/D78</f>
        <v>6.4380526757622576</v>
      </c>
      <c r="E28" s="3">
        <f t="shared" si="2"/>
        <v>6.4380526757622576</v>
      </c>
      <c r="F28" s="3">
        <f t="shared" si="2"/>
        <v>6.4233153389914257</v>
      </c>
      <c r="G28" s="3">
        <f t="shared" si="2"/>
        <v>6.2917001408981497</v>
      </c>
      <c r="H28" s="3">
        <f t="shared" si="2"/>
        <v>6.1788307995715819</v>
      </c>
      <c r="I28" s="3">
        <f t="shared" si="2"/>
        <v>6.1528758144451281</v>
      </c>
      <c r="J28" s="3">
        <f t="shared" si="2"/>
        <v>6.1258572938152582</v>
      </c>
      <c r="K28" s="3">
        <f t="shared" si="2"/>
        <v>6.0977938281446029</v>
      </c>
      <c r="L28" s="3">
        <f t="shared" si="2"/>
        <v>6.0686757018094868</v>
      </c>
      <c r="M28" s="3">
        <f t="shared" si="2"/>
        <v>6.0384024611191274</v>
      </c>
      <c r="N28" s="3">
        <f t="shared" si="2"/>
        <v>6.0066004733764986</v>
      </c>
      <c r="O28" s="3">
        <f t="shared" si="2"/>
        <v>5.972113691831388</v>
      </c>
      <c r="P28" s="3">
        <f t="shared" si="2"/>
        <v>5.9316457450479403</v>
      </c>
      <c r="Q28" s="3">
        <f t="shared" si="2"/>
        <v>5.8763196053450422</v>
      </c>
      <c r="R28" s="3">
        <f t="shared" si="2"/>
        <v>5.7835710577922388</v>
      </c>
      <c r="S28" s="3">
        <f t="shared" si="2"/>
        <v>5.6005508541168556</v>
      </c>
      <c r="T28" s="3">
        <f t="shared" si="2"/>
        <v>5.2211115494186595</v>
      </c>
      <c r="U28" s="3">
        <f t="shared" si="2"/>
        <v>4.49599597423299</v>
      </c>
      <c r="V28" s="3">
        <f t="shared" si="2"/>
        <v>3.3785303935186053</v>
      </c>
      <c r="W28" s="3">
        <f t="shared" si="2"/>
        <v>2.1336933282411179</v>
      </c>
      <c r="X28" s="3">
        <f t="shared" si="2"/>
        <v>1.1546885229136767</v>
      </c>
      <c r="Y28" s="3">
        <f t="shared" si="2"/>
        <v>0.56783056752235672</v>
      </c>
      <c r="Z28" s="3">
        <f t="shared" si="2"/>
        <v>0.26775505272928868</v>
      </c>
      <c r="AA28" s="3">
        <f t="shared" si="2"/>
        <v>0.12502928357136617</v>
      </c>
      <c r="AB28" s="16">
        <f t="shared" si="2"/>
        <v>5.8728241931746625E-2</v>
      </c>
    </row>
    <row r="29" spans="1:28" x14ac:dyDescent="0.25">
      <c r="B29" s="36">
        <v>0.2</v>
      </c>
      <c r="C29" s="33">
        <f t="shared" si="0"/>
        <v>0.83965363926603431</v>
      </c>
      <c r="D29" s="3">
        <f t="shared" ref="D29:AB29" si="3">$B29/D79</f>
        <v>11.675022302420098</v>
      </c>
      <c r="E29" s="3">
        <f t="shared" si="3"/>
        <v>11.675022302420098</v>
      </c>
      <c r="F29" s="3">
        <f t="shared" si="3"/>
        <v>11.632981610499714</v>
      </c>
      <c r="G29" s="3">
        <f t="shared" si="3"/>
        <v>11.384546084134055</v>
      </c>
      <c r="H29" s="3">
        <f t="shared" si="3"/>
        <v>11.183947748220355</v>
      </c>
      <c r="I29" s="3">
        <f t="shared" si="3"/>
        <v>11.13832543594447</v>
      </c>
      <c r="J29" s="3">
        <f t="shared" si="3"/>
        <v>11.090932905089996</v>
      </c>
      <c r="K29" s="3">
        <f t="shared" si="3"/>
        <v>11.04170117245231</v>
      </c>
      <c r="L29" s="3">
        <f t="shared" si="3"/>
        <v>10.990309546201592</v>
      </c>
      <c r="M29" s="3">
        <f t="shared" si="3"/>
        <v>10.935696339765357</v>
      </c>
      <c r="N29" s="3">
        <f t="shared" si="3"/>
        <v>10.874719051981565</v>
      </c>
      <c r="O29" s="3">
        <f t="shared" si="3"/>
        <v>10.798652060121366</v>
      </c>
      <c r="P29" s="3">
        <f t="shared" si="3"/>
        <v>10.684530121724043</v>
      </c>
      <c r="Q29" s="3">
        <f t="shared" si="3"/>
        <v>10.475568862266574</v>
      </c>
      <c r="R29" s="3">
        <f t="shared" si="3"/>
        <v>10.044670838775135</v>
      </c>
      <c r="S29" s="3">
        <f t="shared" si="3"/>
        <v>9.1595617861330503</v>
      </c>
      <c r="T29" s="3">
        <f t="shared" si="3"/>
        <v>7.567372022094732</v>
      </c>
      <c r="U29" s="3">
        <f t="shared" si="3"/>
        <v>5.360441472714812</v>
      </c>
      <c r="V29" s="3">
        <f t="shared" si="3"/>
        <v>3.1933540468812218</v>
      </c>
      <c r="W29" s="3">
        <f t="shared" si="3"/>
        <v>1.6620719256651313</v>
      </c>
      <c r="X29" s="3">
        <f t="shared" si="3"/>
        <v>0.80307917040559074</v>
      </c>
      <c r="Y29" s="3">
        <f t="shared" si="3"/>
        <v>0.37723402581530363</v>
      </c>
      <c r="Z29" s="3">
        <f t="shared" si="3"/>
        <v>0.17668629685360715</v>
      </c>
      <c r="AA29" s="3">
        <f t="shared" si="3"/>
        <v>8.349270580935618E-2</v>
      </c>
      <c r="AB29" s="16">
        <f t="shared" si="3"/>
        <v>4.0002042009624546E-2</v>
      </c>
    </row>
    <row r="30" spans="1:28" x14ac:dyDescent="0.25">
      <c r="B30" s="36">
        <v>0.25</v>
      </c>
      <c r="C30" s="33">
        <f t="shared" si="0"/>
        <v>0.83237321930986452</v>
      </c>
      <c r="D30" s="3">
        <f t="shared" ref="D30:AB30" si="4">$B30/D80</f>
        <v>13.639554678840783</v>
      </c>
      <c r="E30" s="3">
        <f t="shared" si="4"/>
        <v>13.639554678840783</v>
      </c>
      <c r="F30" s="3">
        <f t="shared" si="4"/>
        <v>13.581943276895105</v>
      </c>
      <c r="G30" s="3">
        <f t="shared" si="4"/>
        <v>13.293118842901873</v>
      </c>
      <c r="H30" s="3">
        <f t="shared" si="4"/>
        <v>13.065599758028718</v>
      </c>
      <c r="I30" s="3">
        <f t="shared" si="4"/>
        <v>13.014064734757852</v>
      </c>
      <c r="J30" s="3">
        <f t="shared" si="4"/>
        <v>12.960516821435052</v>
      </c>
      <c r="K30" s="3">
        <f t="shared" si="4"/>
        <v>12.904707384947951</v>
      </c>
      <c r="L30" s="3">
        <f t="shared" si="4"/>
        <v>12.845775995199253</v>
      </c>
      <c r="M30" s="3">
        <f t="shared" si="4"/>
        <v>12.781121235231634</v>
      </c>
      <c r="N30" s="3">
        <f t="shared" si="4"/>
        <v>12.703406460553312</v>
      </c>
      <c r="O30" s="3">
        <f t="shared" si="4"/>
        <v>12.593015736999096</v>
      </c>
      <c r="P30" s="3">
        <f t="shared" si="4"/>
        <v>12.40038923829759</v>
      </c>
      <c r="Q30" s="3">
        <f t="shared" si="4"/>
        <v>12.010186143080926</v>
      </c>
      <c r="R30" s="3">
        <f t="shared" si="4"/>
        <v>11.192663069114509</v>
      </c>
      <c r="S30" s="3">
        <f t="shared" si="4"/>
        <v>9.629303196394547</v>
      </c>
      <c r="T30" s="3">
        <f t="shared" si="4"/>
        <v>7.2291770679211185</v>
      </c>
      <c r="U30" s="3">
        <f t="shared" si="4"/>
        <v>4.5665379918387794</v>
      </c>
      <c r="V30" s="3">
        <f t="shared" si="4"/>
        <v>2.4760971817629081</v>
      </c>
      <c r="W30" s="3">
        <f t="shared" si="4"/>
        <v>1.2215188166605344</v>
      </c>
      <c r="X30" s="3">
        <f t="shared" si="4"/>
        <v>0.57810623316351928</v>
      </c>
      <c r="Y30" s="3">
        <f t="shared" si="4"/>
        <v>0.27095306002166164</v>
      </c>
      <c r="Z30" s="3">
        <f t="shared" si="4"/>
        <v>0.12772986645849382</v>
      </c>
      <c r="AA30" s="3">
        <f t="shared" si="4"/>
        <v>6.0970855921285663E-2</v>
      </c>
      <c r="AB30" s="16">
        <f t="shared" si="4"/>
        <v>2.954645283217968E-2</v>
      </c>
    </row>
    <row r="31" spans="1:28" x14ac:dyDescent="0.25">
      <c r="B31" s="36">
        <v>0.3</v>
      </c>
      <c r="C31" s="33">
        <f t="shared" si="0"/>
        <v>0.82509279935369462</v>
      </c>
      <c r="D31" s="3">
        <f t="shared" ref="D31:AB31" si="5">$B31/D81</f>
        <v>15.156242990638527</v>
      </c>
      <c r="E31" s="3">
        <f t="shared" si="5"/>
        <v>15.156242990638527</v>
      </c>
      <c r="F31" s="3">
        <f t="shared" si="5"/>
        <v>15.08355376596924</v>
      </c>
      <c r="G31" s="3">
        <f t="shared" si="5"/>
        <v>14.768215358741587</v>
      </c>
      <c r="H31" s="3">
        <f t="shared" si="5"/>
        <v>14.525163874593751</v>
      </c>
      <c r="I31" s="3">
        <f t="shared" si="5"/>
        <v>14.470260993596863</v>
      </c>
      <c r="J31" s="3">
        <f t="shared" si="5"/>
        <v>14.413088328083759</v>
      </c>
      <c r="K31" s="3">
        <f t="shared" si="5"/>
        <v>14.352992809614845</v>
      </c>
      <c r="L31" s="3">
        <f t="shared" si="5"/>
        <v>14.287953004963727</v>
      </c>
      <c r="M31" s="3">
        <f t="shared" si="5"/>
        <v>14.212175909913537</v>
      </c>
      <c r="N31" s="3">
        <f t="shared" si="5"/>
        <v>14.109938155300012</v>
      </c>
      <c r="O31" s="3">
        <f t="shared" si="5"/>
        <v>13.9407578709933</v>
      </c>
      <c r="P31" s="3">
        <f t="shared" si="5"/>
        <v>13.607398356584287</v>
      </c>
      <c r="Q31" s="3">
        <f t="shared" si="5"/>
        <v>12.902977167313747</v>
      </c>
      <c r="R31" s="3">
        <f t="shared" si="5"/>
        <v>11.489024517677263</v>
      </c>
      <c r="S31" s="3">
        <f t="shared" si="5"/>
        <v>9.1097489371094937</v>
      </c>
      <c r="T31" s="3">
        <f t="shared" si="5"/>
        <v>6.126773168281499</v>
      </c>
      <c r="U31" s="3">
        <f t="shared" si="5"/>
        <v>3.4912781228033607</v>
      </c>
      <c r="V31" s="3">
        <f t="shared" si="5"/>
        <v>1.7715414235585873</v>
      </c>
      <c r="W31" s="3">
        <f t="shared" si="5"/>
        <v>0.84836297395474869</v>
      </c>
      <c r="X31" s="3">
        <f t="shared" si="5"/>
        <v>0.39872745066553089</v>
      </c>
      <c r="Y31" s="3">
        <f t="shared" si="5"/>
        <v>0.1876885964570765</v>
      </c>
      <c r="Z31" s="3">
        <f t="shared" si="5"/>
        <v>8.9297076050045956E-2</v>
      </c>
      <c r="AA31" s="3">
        <f t="shared" si="5"/>
        <v>4.3100474913320204E-2</v>
      </c>
      <c r="AB31" s="16">
        <f t="shared" si="5"/>
        <v>2.1130437784218893E-2</v>
      </c>
    </row>
    <row r="32" spans="1:28" x14ac:dyDescent="0.25">
      <c r="B32" s="36">
        <v>0.35</v>
      </c>
      <c r="C32" s="33">
        <f t="shared" si="0"/>
        <v>0.81781237939752482</v>
      </c>
      <c r="D32" s="3">
        <f t="shared" ref="D32:AB32" si="6">$B32/D82</f>
        <v>16.260218087219528</v>
      </c>
      <c r="E32" s="3">
        <f t="shared" si="6"/>
        <v>16.260218087219528</v>
      </c>
      <c r="F32" s="3">
        <f t="shared" si="6"/>
        <v>16.173933008809474</v>
      </c>
      <c r="G32" s="3">
        <f t="shared" si="6"/>
        <v>15.844849927569316</v>
      </c>
      <c r="H32" s="3">
        <f t="shared" si="6"/>
        <v>15.59603266058825</v>
      </c>
      <c r="I32" s="3">
        <f t="shared" si="6"/>
        <v>15.539856361988441</v>
      </c>
      <c r="J32" s="3">
        <f t="shared" si="6"/>
        <v>15.480996178301712</v>
      </c>
      <c r="K32" s="3">
        <f t="shared" si="6"/>
        <v>15.417953092203071</v>
      </c>
      <c r="L32" s="3">
        <f t="shared" si="6"/>
        <v>15.346358984170822</v>
      </c>
      <c r="M32" s="3">
        <f t="shared" si="6"/>
        <v>15.254183421155126</v>
      </c>
      <c r="N32" s="3">
        <f t="shared" si="6"/>
        <v>15.109926403989583</v>
      </c>
      <c r="O32" s="3">
        <f t="shared" si="6"/>
        <v>14.83594392709567</v>
      </c>
      <c r="P32" s="3">
        <f t="shared" si="6"/>
        <v>14.258447048508117</v>
      </c>
      <c r="Q32" s="3">
        <f t="shared" si="6"/>
        <v>13.057336501749855</v>
      </c>
      <c r="R32" s="3">
        <f t="shared" si="6"/>
        <v>10.871255379795263</v>
      </c>
      <c r="S32" s="3">
        <f t="shared" si="6"/>
        <v>7.7906569909903807</v>
      </c>
      <c r="T32" s="3">
        <f t="shared" si="6"/>
        <v>4.7018193302792763</v>
      </c>
      <c r="U32" s="3">
        <f t="shared" si="6"/>
        <v>2.4746565615245246</v>
      </c>
      <c r="V32" s="3">
        <f t="shared" si="6"/>
        <v>1.2056984685647159</v>
      </c>
      <c r="W32" s="3">
        <f t="shared" si="6"/>
        <v>0.5698528719819772</v>
      </c>
      <c r="X32" s="3">
        <f t="shared" si="6"/>
        <v>0.26819634142017418</v>
      </c>
      <c r="Y32" s="3">
        <f t="shared" si="6"/>
        <v>0.12725268974593112</v>
      </c>
      <c r="Z32" s="3">
        <f t="shared" si="6"/>
        <v>6.1188817596446364E-2</v>
      </c>
      <c r="AA32" s="3">
        <f t="shared" si="6"/>
        <v>2.9874586297199725E-2</v>
      </c>
      <c r="AB32" s="16">
        <f t="shared" si="6"/>
        <v>1.4816782155661309E-2</v>
      </c>
    </row>
    <row r="33" spans="2:28" x14ac:dyDescent="0.25">
      <c r="B33" s="36">
        <v>0.4</v>
      </c>
      <c r="C33" s="33">
        <f t="shared" si="0"/>
        <v>0.81053195944135492</v>
      </c>
      <c r="D33" s="3">
        <f t="shared" ref="D33:AB33" si="7">$B33/D83</f>
        <v>17.005101456310538</v>
      </c>
      <c r="E33" s="3">
        <f t="shared" si="7"/>
        <v>17.005101456310538</v>
      </c>
      <c r="F33" s="3">
        <f t="shared" si="7"/>
        <v>16.907292622987832</v>
      </c>
      <c r="G33" s="3">
        <f t="shared" si="7"/>
        <v>16.575074310355088</v>
      </c>
      <c r="H33" s="3">
        <f t="shared" si="7"/>
        <v>16.328066233991873</v>
      </c>
      <c r="I33" s="3">
        <f t="shared" si="7"/>
        <v>16.272089005343986</v>
      </c>
      <c r="J33" s="3">
        <f t="shared" si="7"/>
        <v>16.212601222815465</v>
      </c>
      <c r="K33" s="3">
        <f t="shared" si="7"/>
        <v>16.146421832740657</v>
      </c>
      <c r="L33" s="3">
        <f t="shared" si="7"/>
        <v>16.064662339133488</v>
      </c>
      <c r="M33" s="3">
        <f t="shared" si="7"/>
        <v>15.943688681151951</v>
      </c>
      <c r="N33" s="3">
        <f t="shared" si="7"/>
        <v>15.723976116618758</v>
      </c>
      <c r="O33" s="3">
        <f t="shared" si="7"/>
        <v>15.266948053251825</v>
      </c>
      <c r="P33" s="3">
        <f t="shared" si="7"/>
        <v>14.29424630802639</v>
      </c>
      <c r="Q33" s="3">
        <f t="shared" si="7"/>
        <v>12.407032515718795</v>
      </c>
      <c r="R33" s="3">
        <f t="shared" si="7"/>
        <v>9.4487548744673973</v>
      </c>
      <c r="S33" s="3">
        <f t="shared" si="7"/>
        <v>6.0732806736579503</v>
      </c>
      <c r="T33" s="3">
        <f t="shared" si="7"/>
        <v>3.3449583353221599</v>
      </c>
      <c r="U33" s="3">
        <f t="shared" si="7"/>
        <v>1.6691884446875536</v>
      </c>
      <c r="V33" s="3">
        <f t="shared" si="7"/>
        <v>0.79626979083205096</v>
      </c>
      <c r="W33" s="3">
        <f t="shared" si="7"/>
        <v>0.37535784303304198</v>
      </c>
      <c r="X33" s="3">
        <f t="shared" si="7"/>
        <v>0.17775252887710047</v>
      </c>
      <c r="Y33" s="3">
        <f t="shared" si="7"/>
        <v>8.5177279781852744E-2</v>
      </c>
      <c r="Z33" s="3">
        <f t="shared" si="7"/>
        <v>4.1419951488796215E-2</v>
      </c>
      <c r="AA33" s="3">
        <f t="shared" si="7"/>
        <v>2.0457466811563425E-2</v>
      </c>
      <c r="AB33" s="16">
        <f t="shared" si="7"/>
        <v>1.0262476858215084E-2</v>
      </c>
    </row>
    <row r="34" spans="2:28" x14ac:dyDescent="0.25">
      <c r="B34" s="36">
        <v>0.45</v>
      </c>
      <c r="C34" s="33">
        <f t="shared" si="0"/>
        <v>0.80325153948518513</v>
      </c>
      <c r="D34" s="3">
        <f t="shared" ref="D34:AB34" si="8">$B34/D84</f>
        <v>17.451260423538578</v>
      </c>
      <c r="E34" s="3">
        <f t="shared" si="8"/>
        <v>17.451260423538578</v>
      </c>
      <c r="F34" s="3">
        <f t="shared" si="8"/>
        <v>17.344230217155445</v>
      </c>
      <c r="G34" s="3">
        <f t="shared" si="8"/>
        <v>17.016980976473459</v>
      </c>
      <c r="H34" s="3">
        <f t="shared" si="8"/>
        <v>16.777071921984692</v>
      </c>
      <c r="I34" s="3">
        <f t="shared" si="8"/>
        <v>16.722028281238973</v>
      </c>
      <c r="J34" s="3">
        <f t="shared" si="8"/>
        <v>16.661781377454524</v>
      </c>
      <c r="K34" s="3">
        <f t="shared" si="8"/>
        <v>16.589936837930324</v>
      </c>
      <c r="L34" s="3">
        <f t="shared" si="8"/>
        <v>16.489245912820888</v>
      </c>
      <c r="M34" s="3">
        <f t="shared" si="8"/>
        <v>16.315458302077989</v>
      </c>
      <c r="N34" s="3">
        <f t="shared" si="8"/>
        <v>15.962320283082509</v>
      </c>
      <c r="O34" s="3">
        <f t="shared" si="8"/>
        <v>15.202218106623343</v>
      </c>
      <c r="P34" s="3">
        <f t="shared" si="8"/>
        <v>13.652805323561024</v>
      </c>
      <c r="Q34" s="3">
        <f t="shared" si="8"/>
        <v>10.988205642370682</v>
      </c>
      <c r="R34" s="3">
        <f t="shared" si="8"/>
        <v>7.5400464819184885</v>
      </c>
      <c r="S34" s="3">
        <f t="shared" si="8"/>
        <v>4.3821326957679458</v>
      </c>
      <c r="T34" s="3">
        <f t="shared" si="8"/>
        <v>2.2571611921483639</v>
      </c>
      <c r="U34" s="3">
        <f t="shared" si="8"/>
        <v>1.091931593998037</v>
      </c>
      <c r="V34" s="3">
        <f t="shared" si="8"/>
        <v>0.51677438828431133</v>
      </c>
      <c r="W34" s="3">
        <f t="shared" si="8"/>
        <v>0.24450968497739289</v>
      </c>
      <c r="X34" s="3">
        <f t="shared" si="8"/>
        <v>0.11681769144951597</v>
      </c>
      <c r="Y34" s="3">
        <f t="shared" si="8"/>
        <v>5.6588726475769367E-2</v>
      </c>
      <c r="Z34" s="3">
        <f t="shared" si="8"/>
        <v>2.7834726700417818E-2</v>
      </c>
      <c r="AA34" s="3">
        <f t="shared" si="8"/>
        <v>1.3905646276311695E-2</v>
      </c>
      <c r="AB34" s="16">
        <f t="shared" si="8"/>
        <v>7.0539404085266395E-3</v>
      </c>
    </row>
    <row r="35" spans="2:28" x14ac:dyDescent="0.25">
      <c r="B35" s="36">
        <v>0.5</v>
      </c>
      <c r="C35" s="33">
        <f t="shared" si="0"/>
        <v>0.79597111952901534</v>
      </c>
      <c r="D35" s="3">
        <f t="shared" ref="D35:AB35" si="9">$B35/D85</f>
        <v>17.657751133509091</v>
      </c>
      <c r="E35" s="3">
        <f t="shared" si="9"/>
        <v>17.657579059913402</v>
      </c>
      <c r="F35" s="3">
        <f t="shared" si="9"/>
        <v>17.543766841751157</v>
      </c>
      <c r="G35" s="3">
        <f t="shared" si="9"/>
        <v>17.227209703820126</v>
      </c>
      <c r="H35" s="3">
        <f t="shared" si="9"/>
        <v>16.997545914101561</v>
      </c>
      <c r="I35" s="3">
        <f t="shared" si="9"/>
        <v>16.943279064885797</v>
      </c>
      <c r="J35" s="3">
        <f t="shared" si="9"/>
        <v>16.880449709860606</v>
      </c>
      <c r="K35" s="3">
        <f t="shared" si="9"/>
        <v>16.79673210980269</v>
      </c>
      <c r="L35" s="3">
        <f t="shared" si="9"/>
        <v>16.65998945262016</v>
      </c>
      <c r="M35" s="3">
        <f t="shared" si="9"/>
        <v>16.391113315750736</v>
      </c>
      <c r="N35" s="3">
        <f t="shared" si="9"/>
        <v>15.81223678830931</v>
      </c>
      <c r="O35" s="3">
        <f t="shared" si="9"/>
        <v>14.589289371368398</v>
      </c>
      <c r="P35" s="3">
        <f t="shared" si="9"/>
        <v>12.317311437247877</v>
      </c>
      <c r="Q35" s="3">
        <f t="shared" si="9"/>
        <v>9.0125525335529915</v>
      </c>
      <c r="R35" s="3">
        <f t="shared" si="9"/>
        <v>5.5644768901669712</v>
      </c>
      <c r="S35" s="3">
        <f t="shared" si="9"/>
        <v>2.983594791055924</v>
      </c>
      <c r="T35" s="3">
        <f t="shared" si="9"/>
        <v>1.4722633616812149</v>
      </c>
      <c r="U35" s="3">
        <f t="shared" si="9"/>
        <v>0.70171072845320814</v>
      </c>
      <c r="V35" s="3">
        <f t="shared" si="9"/>
        <v>0.33221005258627923</v>
      </c>
      <c r="W35" s="3">
        <f t="shared" si="9"/>
        <v>0.15834711814592173</v>
      </c>
      <c r="X35" s="3">
        <f t="shared" si="9"/>
        <v>7.643328029335518E-2</v>
      </c>
      <c r="Y35" s="3">
        <f t="shared" si="9"/>
        <v>3.7445118085973346E-2</v>
      </c>
      <c r="Z35" s="3">
        <f t="shared" si="9"/>
        <v>1.8629908403322841E-2</v>
      </c>
      <c r="AA35" s="3">
        <f t="shared" si="9"/>
        <v>9.4120534436180885E-3</v>
      </c>
      <c r="AB35" s="16">
        <f t="shared" si="9"/>
        <v>4.8266089478093202E-3</v>
      </c>
    </row>
    <row r="36" spans="2:28" x14ac:dyDescent="0.25">
      <c r="B36" s="36">
        <v>0.55000000000000004</v>
      </c>
      <c r="C36" s="33">
        <f t="shared" si="0"/>
        <v>0.78869069957284543</v>
      </c>
      <c r="D36" s="3">
        <f t="shared" ref="D36:AB36" si="10">$B36/D86</f>
        <v>17.677740353175846</v>
      </c>
      <c r="E36" s="3">
        <f t="shared" si="10"/>
        <v>17.676505029212919</v>
      </c>
      <c r="F36" s="3">
        <f t="shared" si="10"/>
        <v>17.558870299166671</v>
      </c>
      <c r="G36" s="3">
        <f t="shared" si="10"/>
        <v>17.256708841046745</v>
      </c>
      <c r="H36" s="3">
        <f t="shared" si="10"/>
        <v>17.038443640707918</v>
      </c>
      <c r="I36" s="3">
        <f t="shared" si="10"/>
        <v>16.983600293088166</v>
      </c>
      <c r="J36" s="3">
        <f t="shared" si="10"/>
        <v>16.913773872371895</v>
      </c>
      <c r="K36" s="3">
        <f t="shared" si="10"/>
        <v>16.806034330268602</v>
      </c>
      <c r="L36" s="3">
        <f t="shared" si="10"/>
        <v>16.602767711030246</v>
      </c>
      <c r="M36" s="3">
        <f t="shared" si="10"/>
        <v>16.169550132869166</v>
      </c>
      <c r="N36" s="3">
        <f t="shared" si="10"/>
        <v>15.232720935640039</v>
      </c>
      <c r="O36" s="3">
        <f t="shared" si="10"/>
        <v>13.381583153466917</v>
      </c>
      <c r="P36" s="3">
        <f t="shared" si="10"/>
        <v>10.394163020389113</v>
      </c>
      <c r="Q36" s="3">
        <f t="shared" si="10"/>
        <v>6.8450876809347765</v>
      </c>
      <c r="R36" s="3">
        <f t="shared" si="10"/>
        <v>3.8530605351242651</v>
      </c>
      <c r="S36" s="3">
        <f t="shared" si="10"/>
        <v>1.9528801110332807</v>
      </c>
      <c r="T36" s="3">
        <f t="shared" si="10"/>
        <v>0.94112446404026928</v>
      </c>
      <c r="U36" s="3">
        <f t="shared" si="10"/>
        <v>0.44669327621026939</v>
      </c>
      <c r="V36" s="3">
        <f t="shared" si="10"/>
        <v>0.21260601982908459</v>
      </c>
      <c r="W36" s="3">
        <f t="shared" si="10"/>
        <v>0.10229690881298069</v>
      </c>
      <c r="X36" s="3">
        <f t="shared" si="10"/>
        <v>4.9922199034494366E-2</v>
      </c>
      <c r="Y36" s="3">
        <f t="shared" si="10"/>
        <v>2.4736480119971416E-2</v>
      </c>
      <c r="Z36" s="3">
        <f t="shared" si="10"/>
        <v>1.2446342331174278E-2</v>
      </c>
      <c r="AA36" s="3">
        <f t="shared" si="10"/>
        <v>6.3572675610215042E-3</v>
      </c>
      <c r="AB36" s="16">
        <f t="shared" si="10"/>
        <v>3.2947002741274341E-3</v>
      </c>
    </row>
    <row r="37" spans="2:28" x14ac:dyDescent="0.25">
      <c r="B37" s="36">
        <v>0.6</v>
      </c>
      <c r="C37" s="33">
        <f t="shared" si="0"/>
        <v>0.78141027961667564</v>
      </c>
      <c r="D37" s="3">
        <f t="shared" ref="D37:AB37" si="11">$B37/D87</f>
        <v>17.55654227533287</v>
      </c>
      <c r="E37" s="3">
        <f t="shared" si="11"/>
        <v>17.55352477929133</v>
      </c>
      <c r="F37" s="3">
        <f t="shared" si="11"/>
        <v>17.434575337247313</v>
      </c>
      <c r="G37" s="3">
        <f t="shared" si="11"/>
        <v>17.148927724250694</v>
      </c>
      <c r="H37" s="3">
        <f t="shared" si="11"/>
        <v>16.941181113203726</v>
      </c>
      <c r="I37" s="3">
        <f t="shared" si="11"/>
        <v>16.882604588929041</v>
      </c>
      <c r="J37" s="3">
        <f t="shared" si="11"/>
        <v>16.797181151542873</v>
      </c>
      <c r="K37" s="3">
        <f t="shared" si="11"/>
        <v>16.643637385922823</v>
      </c>
      <c r="L37" s="3">
        <f t="shared" si="11"/>
        <v>16.322848662679164</v>
      </c>
      <c r="M37" s="3">
        <f t="shared" si="11"/>
        <v>15.62068560996258</v>
      </c>
      <c r="N37" s="3">
        <f t="shared" si="11"/>
        <v>14.1663065978563</v>
      </c>
      <c r="O37" s="3">
        <f t="shared" si="11"/>
        <v>11.601764041344779</v>
      </c>
      <c r="P37" s="3">
        <f t="shared" si="11"/>
        <v>8.1547210747487142</v>
      </c>
      <c r="Q37" s="3">
        <f t="shared" si="11"/>
        <v>4.8550331252031</v>
      </c>
      <c r="R37" s="3">
        <f t="shared" si="11"/>
        <v>2.5472719474355707</v>
      </c>
      <c r="S37" s="3">
        <f t="shared" si="11"/>
        <v>1.2474219031834155</v>
      </c>
      <c r="T37" s="3">
        <f t="shared" si="11"/>
        <v>0.59511282021358125</v>
      </c>
      <c r="U37" s="3">
        <f t="shared" si="11"/>
        <v>0.28317398041304354</v>
      </c>
      <c r="V37" s="3">
        <f t="shared" si="11"/>
        <v>0.13588831544332489</v>
      </c>
      <c r="W37" s="3">
        <f t="shared" si="11"/>
        <v>6.6072972093028634E-2</v>
      </c>
      <c r="X37" s="3">
        <f t="shared" si="11"/>
        <v>3.2608244150304382E-2</v>
      </c>
      <c r="Y37" s="3">
        <f t="shared" si="11"/>
        <v>1.6340471293569397E-2</v>
      </c>
      <c r="Z37" s="3">
        <f t="shared" si="11"/>
        <v>8.3129534897646833E-3</v>
      </c>
      <c r="AA37" s="3">
        <f t="shared" si="11"/>
        <v>4.2915522525694911E-3</v>
      </c>
      <c r="AB37" s="16">
        <f t="shared" si="11"/>
        <v>2.2470709034422766E-3</v>
      </c>
    </row>
    <row r="38" spans="2:28" x14ac:dyDescent="0.25">
      <c r="B38" s="36">
        <v>0.65</v>
      </c>
      <c r="C38" s="33">
        <f t="shared" si="0"/>
        <v>0.77412985966050574</v>
      </c>
      <c r="D38" s="3">
        <f t="shared" ref="D38:AB38" si="12">$B38/D88</f>
        <v>17.331328211366923</v>
      </c>
      <c r="E38" s="3">
        <f t="shared" si="12"/>
        <v>17.326072093470739</v>
      </c>
      <c r="F38" s="3">
        <f t="shared" si="12"/>
        <v>17.207751404933955</v>
      </c>
      <c r="G38" s="3">
        <f t="shared" si="12"/>
        <v>16.939560452378881</v>
      </c>
      <c r="H38" s="3">
        <f t="shared" si="12"/>
        <v>16.738979621077451</v>
      </c>
      <c r="I38" s="3">
        <f t="shared" si="12"/>
        <v>16.670587390697346</v>
      </c>
      <c r="J38" s="3">
        <f t="shared" si="12"/>
        <v>16.554086807279074</v>
      </c>
      <c r="K38" s="3">
        <f t="shared" si="12"/>
        <v>16.317690323482413</v>
      </c>
      <c r="L38" s="3">
        <f t="shared" si="12"/>
        <v>15.799268223585576</v>
      </c>
      <c r="M38" s="3">
        <f t="shared" si="12"/>
        <v>14.688267367827256</v>
      </c>
      <c r="N38" s="3">
        <f t="shared" si="12"/>
        <v>12.581413318244055</v>
      </c>
      <c r="O38" s="3">
        <f t="shared" si="12"/>
        <v>9.412696674303735</v>
      </c>
      <c r="P38" s="3">
        <f t="shared" si="12"/>
        <v>5.9594972373208774</v>
      </c>
      <c r="Q38" s="3">
        <f t="shared" si="12"/>
        <v>3.2633153718468311</v>
      </c>
      <c r="R38" s="3">
        <f t="shared" si="12"/>
        <v>1.633748129641146</v>
      </c>
      <c r="S38" s="3">
        <f t="shared" si="12"/>
        <v>0.78602474534467226</v>
      </c>
      <c r="T38" s="3">
        <f t="shared" si="12"/>
        <v>0.37451683125518459</v>
      </c>
      <c r="U38" s="3">
        <f t="shared" si="12"/>
        <v>0.17937122625147106</v>
      </c>
      <c r="V38" s="3">
        <f t="shared" si="12"/>
        <v>8.6923220107458385E-2</v>
      </c>
      <c r="W38" s="3">
        <f t="shared" si="12"/>
        <v>4.273140542730066E-2</v>
      </c>
      <c r="X38" s="3">
        <f t="shared" si="12"/>
        <v>2.1326956288212063E-2</v>
      </c>
      <c r="Y38" s="3">
        <f t="shared" si="12"/>
        <v>1.0806282109026202E-2</v>
      </c>
      <c r="Z38" s="3">
        <f t="shared" si="12"/>
        <v>5.556949681077757E-3</v>
      </c>
      <c r="AA38" s="3">
        <f t="shared" si="12"/>
        <v>2.8986595019528365E-3</v>
      </c>
      <c r="AB38" s="16">
        <f t="shared" si="12"/>
        <v>1.5329474086701676E-3</v>
      </c>
    </row>
    <row r="39" spans="2:28" x14ac:dyDescent="0.25">
      <c r="B39" s="36">
        <v>0.7</v>
      </c>
      <c r="C39" s="33">
        <f t="shared" si="0"/>
        <v>0.76684943970433594</v>
      </c>
      <c r="D39" s="3">
        <f t="shared" ref="D39:AB39" si="13">$B39/D89</f>
        <v>17.031751921872786</v>
      </c>
      <c r="E39" s="3">
        <f t="shared" si="13"/>
        <v>17.024013473233396</v>
      </c>
      <c r="F39" s="3">
        <f t="shared" si="13"/>
        <v>16.907763150615509</v>
      </c>
      <c r="G39" s="3">
        <f t="shared" si="13"/>
        <v>16.65713759545984</v>
      </c>
      <c r="H39" s="3">
        <f t="shared" si="13"/>
        <v>16.456783980695729</v>
      </c>
      <c r="I39" s="3">
        <f t="shared" si="13"/>
        <v>16.367617249379357</v>
      </c>
      <c r="J39" s="3">
        <f t="shared" si="13"/>
        <v>16.193387149621461</v>
      </c>
      <c r="K39" s="3">
        <f t="shared" si="13"/>
        <v>15.814204680086931</v>
      </c>
      <c r="L39" s="3">
        <f t="shared" si="13"/>
        <v>14.983058844262926</v>
      </c>
      <c r="M39" s="3">
        <f t="shared" si="13"/>
        <v>13.313435164500456</v>
      </c>
      <c r="N39" s="3">
        <f t="shared" si="13"/>
        <v>10.542991224821879</v>
      </c>
      <c r="O39" s="3">
        <f t="shared" si="13"/>
        <v>7.1165370325560451</v>
      </c>
      <c r="P39" s="3">
        <f t="shared" si="13"/>
        <v>4.0989006504656293</v>
      </c>
      <c r="Q39" s="3">
        <f t="shared" si="13"/>
        <v>2.1125835936287962</v>
      </c>
      <c r="R39" s="3">
        <f t="shared" si="13"/>
        <v>1.0293214246973699</v>
      </c>
      <c r="S39" s="3">
        <f t="shared" si="13"/>
        <v>0.49213047831722351</v>
      </c>
      <c r="T39" s="3">
        <f t="shared" si="13"/>
        <v>0.23546928175617884</v>
      </c>
      <c r="U39" s="3">
        <f t="shared" si="13"/>
        <v>0.11377332508428543</v>
      </c>
      <c r="V39" s="3">
        <f t="shared" si="13"/>
        <v>5.5722620650086901E-2</v>
      </c>
      <c r="W39" s="3">
        <f t="shared" si="13"/>
        <v>2.7699996716282541E-2</v>
      </c>
      <c r="X39" s="3">
        <f t="shared" si="13"/>
        <v>1.3979230759559645E-2</v>
      </c>
      <c r="Y39" s="3">
        <f t="shared" si="13"/>
        <v>7.1603485787641533E-3</v>
      </c>
      <c r="Z39" s="3">
        <f t="shared" si="13"/>
        <v>3.720821351707702E-3</v>
      </c>
      <c r="AA39" s="3">
        <f t="shared" si="13"/>
        <v>1.9605257662965339E-3</v>
      </c>
      <c r="AB39" s="16">
        <f t="shared" si="13"/>
        <v>1.0468972069233003E-3</v>
      </c>
    </row>
    <row r="40" spans="2:28" x14ac:dyDescent="0.25">
      <c r="B40" s="36">
        <v>0.75</v>
      </c>
      <c r="C40" s="33">
        <f t="shared" si="0"/>
        <v>0.75956901974816604</v>
      </c>
      <c r="D40" s="3">
        <f t="shared" ref="D40:AB40" si="14">$B40/D90</f>
        <v>16.680976193952894</v>
      </c>
      <c r="E40" s="3">
        <f t="shared" si="14"/>
        <v>16.670672551410902</v>
      </c>
      <c r="F40" s="3">
        <f t="shared" si="14"/>
        <v>16.557515095955541</v>
      </c>
      <c r="G40" s="3">
        <f t="shared" si="14"/>
        <v>16.323987219620911</v>
      </c>
      <c r="H40" s="3">
        <f t="shared" si="14"/>
        <v>16.111134345740737</v>
      </c>
      <c r="I40" s="3">
        <f t="shared" si="14"/>
        <v>15.982152156567659</v>
      </c>
      <c r="J40" s="3">
        <f t="shared" si="14"/>
        <v>15.706100618088415</v>
      </c>
      <c r="K40" s="3">
        <f t="shared" si="14"/>
        <v>15.093463910698199</v>
      </c>
      <c r="L40" s="3">
        <f t="shared" si="14"/>
        <v>13.807468976819436</v>
      </c>
      <c r="M40" s="3">
        <f t="shared" si="14"/>
        <v>11.489240114368815</v>
      </c>
      <c r="N40" s="3">
        <f t="shared" si="14"/>
        <v>8.2619535496176884</v>
      </c>
      <c r="O40" s="3">
        <f t="shared" si="14"/>
        <v>5.0376989411773554</v>
      </c>
      <c r="P40" s="3">
        <f t="shared" si="14"/>
        <v>2.6934602253330757</v>
      </c>
      <c r="Q40" s="3">
        <f t="shared" si="14"/>
        <v>1.3358848392161617</v>
      </c>
      <c r="R40" s="3">
        <f t="shared" si="14"/>
        <v>0.64265276107281133</v>
      </c>
      <c r="S40" s="3">
        <f t="shared" si="14"/>
        <v>0.3075837306597895</v>
      </c>
      <c r="T40" s="3">
        <f t="shared" si="14"/>
        <v>0.14826599920572928</v>
      </c>
      <c r="U40" s="3">
        <f t="shared" si="14"/>
        <v>7.2362786987869285E-2</v>
      </c>
      <c r="V40" s="3">
        <f t="shared" si="14"/>
        <v>3.5831592824864499E-2</v>
      </c>
      <c r="W40" s="3">
        <f t="shared" si="14"/>
        <v>1.8010748608395442E-2</v>
      </c>
      <c r="X40" s="3">
        <f t="shared" si="14"/>
        <v>9.1889502296593345E-3</v>
      </c>
      <c r="Y40" s="3">
        <f t="shared" si="14"/>
        <v>4.7566505572153037E-3</v>
      </c>
      <c r="Z40" s="3">
        <f t="shared" si="14"/>
        <v>2.4970271947231475E-3</v>
      </c>
      <c r="AA40" s="3">
        <f t="shared" si="14"/>
        <v>1.3286280208873371E-3</v>
      </c>
      <c r="AB40" s="16">
        <f t="shared" si="14"/>
        <v>7.1616637447752414E-4</v>
      </c>
    </row>
    <row r="41" spans="2:28" ht="15.75" thickBot="1" x14ac:dyDescent="0.3">
      <c r="B41" s="37">
        <v>0.8</v>
      </c>
      <c r="C41" s="33">
        <f t="shared" si="0"/>
        <v>0.75228859979199625</v>
      </c>
      <c r="D41" s="17">
        <f t="shared" ref="D41:AB41" si="15">$B41/D91</f>
        <v>16.296793230045932</v>
      </c>
      <c r="E41" s="17">
        <f t="shared" si="15"/>
        <v>16.283956176904613</v>
      </c>
      <c r="F41" s="17">
        <f t="shared" si="15"/>
        <v>16.174578907994654</v>
      </c>
      <c r="G41" s="17">
        <f t="shared" si="15"/>
        <v>15.957276108356915</v>
      </c>
      <c r="H41" s="17">
        <f t="shared" si="15"/>
        <v>15.709477829927927</v>
      </c>
      <c r="I41" s="17">
        <f t="shared" si="15"/>
        <v>15.508627655312742</v>
      </c>
      <c r="J41" s="17">
        <f t="shared" si="15"/>
        <v>15.061451249520463</v>
      </c>
      <c r="K41" s="17">
        <f t="shared" si="15"/>
        <v>14.092221614365853</v>
      </c>
      <c r="L41" s="17">
        <f t="shared" si="15"/>
        <v>12.222800458012332</v>
      </c>
      <c r="M41" s="17">
        <f t="shared" si="15"/>
        <v>9.3284385299833747</v>
      </c>
      <c r="N41" s="17">
        <f t="shared" si="15"/>
        <v>6.0468697263998124</v>
      </c>
      <c r="O41" s="17">
        <f t="shared" si="15"/>
        <v>3.379809202535057</v>
      </c>
      <c r="P41" s="17">
        <f t="shared" si="15"/>
        <v>1.7167951823185466</v>
      </c>
      <c r="Q41" s="17">
        <f t="shared" si="15"/>
        <v>0.83389352549876061</v>
      </c>
      <c r="R41" s="17">
        <f t="shared" si="15"/>
        <v>0.39991662289009455</v>
      </c>
      <c r="S41" s="17">
        <f t="shared" si="15"/>
        <v>0.19246676732094059</v>
      </c>
      <c r="T41" s="17">
        <f t="shared" si="15"/>
        <v>9.3638786304222746E-2</v>
      </c>
      <c r="U41" s="17">
        <f t="shared" si="15"/>
        <v>4.6191724522484955E-2</v>
      </c>
      <c r="V41" s="17">
        <f t="shared" si="15"/>
        <v>2.3126316462656962E-2</v>
      </c>
      <c r="W41" s="17">
        <f t="shared" si="15"/>
        <v>1.1752228825584169E-2</v>
      </c>
      <c r="X41" s="17">
        <f t="shared" si="15"/>
        <v>6.0600297455724959E-3</v>
      </c>
      <c r="Y41" s="17">
        <f t="shared" si="15"/>
        <v>3.169351057299884E-3</v>
      </c>
      <c r="Z41" s="17">
        <f t="shared" si="15"/>
        <v>1.6802867481856166E-3</v>
      </c>
      <c r="AA41" s="17">
        <f t="shared" si="15"/>
        <v>9.0258192644614231E-4</v>
      </c>
      <c r="AB41" s="18">
        <f t="shared" si="15"/>
        <v>4.9097347041618378E-4</v>
      </c>
    </row>
    <row r="42" spans="2:28" ht="15.75" thickBot="1" x14ac:dyDescent="0.3"/>
    <row r="43" spans="2:28" x14ac:dyDescent="0.25">
      <c r="B43" s="34">
        <v>0</v>
      </c>
      <c r="C43" s="35">
        <f t="shared" ref="C43:C57" si="16">C27</f>
        <v>0.8687753190907137</v>
      </c>
      <c r="D43" s="26">
        <f t="shared" ref="D43:S43" si="17">D$26-$C43</f>
        <v>-0.8687753190907137</v>
      </c>
      <c r="E43" s="26">
        <f t="shared" si="17"/>
        <v>-0.3687753190907137</v>
      </c>
      <c r="F43" s="26">
        <f t="shared" si="17"/>
        <v>-0.26877531909071373</v>
      </c>
      <c r="G43" s="26">
        <f t="shared" si="17"/>
        <v>-0.16877531909071375</v>
      </c>
      <c r="H43" s="26">
        <f t="shared" si="17"/>
        <v>-0.1187753190907137</v>
      </c>
      <c r="I43" s="26">
        <f t="shared" si="17"/>
        <v>-0.1087753190907137</v>
      </c>
      <c r="J43" s="26">
        <f t="shared" si="17"/>
        <v>-9.8775319090713687E-2</v>
      </c>
      <c r="K43" s="26">
        <f t="shared" si="17"/>
        <v>-8.8775319090713678E-2</v>
      </c>
      <c r="L43" s="26">
        <f t="shared" si="17"/>
        <v>-7.8775319090713669E-2</v>
      </c>
      <c r="M43" s="26">
        <f t="shared" si="17"/>
        <v>-6.877531909071366E-2</v>
      </c>
      <c r="N43" s="26">
        <f t="shared" si="17"/>
        <v>-5.8775319090713651E-2</v>
      </c>
      <c r="O43" s="26">
        <f t="shared" si="17"/>
        <v>-4.8775319090713753E-2</v>
      </c>
      <c r="P43" s="26">
        <f t="shared" si="17"/>
        <v>-3.8775319090713745E-2</v>
      </c>
      <c r="Q43" s="26">
        <f t="shared" si="17"/>
        <v>-2.8775319090713736E-2</v>
      </c>
      <c r="R43" s="26">
        <f t="shared" si="17"/>
        <v>-1.8775319090713727E-2</v>
      </c>
      <c r="S43" s="26">
        <f t="shared" si="17"/>
        <v>-8.775319090713718E-3</v>
      </c>
      <c r="T43" s="26">
        <f t="shared" ref="T43:AB43" si="18">T$26-$C43</f>
        <v>1.2246809092862909E-3</v>
      </c>
      <c r="U43" s="26">
        <f t="shared" si="18"/>
        <v>1.12246809092863E-2</v>
      </c>
      <c r="V43" s="26">
        <f t="shared" si="18"/>
        <v>2.1224680909286309E-2</v>
      </c>
      <c r="W43" s="26">
        <f t="shared" si="18"/>
        <v>3.1224680909286318E-2</v>
      </c>
      <c r="X43" s="26">
        <f t="shared" si="18"/>
        <v>4.1224680909286326E-2</v>
      </c>
      <c r="Y43" s="26">
        <f t="shared" si="18"/>
        <v>5.1224680909286335E-2</v>
      </c>
      <c r="Z43" s="26">
        <f t="shared" si="18"/>
        <v>6.1224680909286344E-2</v>
      </c>
      <c r="AA43" s="26">
        <f t="shared" si="18"/>
        <v>7.1224680909286242E-2</v>
      </c>
      <c r="AB43" s="27">
        <f t="shared" si="18"/>
        <v>8.1224680909286251E-2</v>
      </c>
    </row>
    <row r="44" spans="2:28" x14ac:dyDescent="0.25">
      <c r="B44" s="36">
        <v>0.1</v>
      </c>
      <c r="C44" s="33">
        <f t="shared" si="16"/>
        <v>0.85421447917837401</v>
      </c>
      <c r="D44" s="28">
        <f t="shared" ref="D44:AB57" si="19">D$26-$C44</f>
        <v>-0.85421447917837401</v>
      </c>
      <c r="E44" s="28">
        <f t="shared" si="19"/>
        <v>-0.35421447917837401</v>
      </c>
      <c r="F44" s="28">
        <f t="shared" si="19"/>
        <v>-0.25421447917837403</v>
      </c>
      <c r="G44" s="28">
        <f t="shared" si="19"/>
        <v>-0.15421447917837405</v>
      </c>
      <c r="H44" s="28">
        <f t="shared" si="19"/>
        <v>-0.10421447917837401</v>
      </c>
      <c r="I44" s="28">
        <f t="shared" si="19"/>
        <v>-9.4214479178374E-2</v>
      </c>
      <c r="J44" s="28">
        <f t="shared" si="19"/>
        <v>-8.4214479178373991E-2</v>
      </c>
      <c r="K44" s="28">
        <f t="shared" si="19"/>
        <v>-7.4214479178373982E-2</v>
      </c>
      <c r="L44" s="28">
        <f t="shared" si="19"/>
        <v>-6.4214479178373973E-2</v>
      </c>
      <c r="M44" s="28">
        <f t="shared" si="19"/>
        <v>-5.4214479178373964E-2</v>
      </c>
      <c r="N44" s="28">
        <f t="shared" si="19"/>
        <v>-4.4214479178373955E-2</v>
      </c>
      <c r="O44" s="28">
        <f t="shared" si="19"/>
        <v>-3.4214479178374058E-2</v>
      </c>
      <c r="P44" s="28">
        <f t="shared" si="19"/>
        <v>-2.4214479178374049E-2</v>
      </c>
      <c r="Q44" s="28">
        <f t="shared" si="19"/>
        <v>-1.421447917837404E-2</v>
      </c>
      <c r="R44" s="28">
        <f t="shared" si="19"/>
        <v>-4.214479178374031E-3</v>
      </c>
      <c r="S44" s="28">
        <f t="shared" si="19"/>
        <v>5.7855208216259779E-3</v>
      </c>
      <c r="T44" s="28">
        <f t="shared" si="19"/>
        <v>1.5785520821625987E-2</v>
      </c>
      <c r="U44" s="28">
        <f t="shared" si="19"/>
        <v>2.5785520821625996E-2</v>
      </c>
      <c r="V44" s="28">
        <f t="shared" si="19"/>
        <v>3.5785520821626005E-2</v>
      </c>
      <c r="W44" s="28">
        <f t="shared" si="19"/>
        <v>4.5785520821626013E-2</v>
      </c>
      <c r="X44" s="28">
        <f t="shared" si="19"/>
        <v>5.5785520821626022E-2</v>
      </c>
      <c r="Y44" s="28">
        <f t="shared" si="19"/>
        <v>6.5785520821626031E-2</v>
      </c>
      <c r="Z44" s="28">
        <f t="shared" si="19"/>
        <v>7.578552082162604E-2</v>
      </c>
      <c r="AA44" s="28">
        <f t="shared" si="19"/>
        <v>8.5785520821625938E-2</v>
      </c>
      <c r="AB44" s="29">
        <f t="shared" si="19"/>
        <v>9.5785520821625947E-2</v>
      </c>
    </row>
    <row r="45" spans="2:28" x14ac:dyDescent="0.25">
      <c r="B45" s="36">
        <v>0.2</v>
      </c>
      <c r="C45" s="33">
        <f t="shared" si="16"/>
        <v>0.83965363926603431</v>
      </c>
      <c r="D45" s="28">
        <f t="shared" si="19"/>
        <v>-0.83965363926603431</v>
      </c>
      <c r="E45" s="28">
        <f t="shared" si="19"/>
        <v>-0.33965363926603431</v>
      </c>
      <c r="F45" s="28">
        <f t="shared" si="19"/>
        <v>-0.23965363926603434</v>
      </c>
      <c r="G45" s="28">
        <f t="shared" si="19"/>
        <v>-0.13965363926603436</v>
      </c>
      <c r="H45" s="28">
        <f t="shared" si="19"/>
        <v>-8.9653639266034313E-2</v>
      </c>
      <c r="I45" s="28">
        <f t="shared" si="19"/>
        <v>-7.9653639266034304E-2</v>
      </c>
      <c r="J45" s="28">
        <f t="shared" si="19"/>
        <v>-6.9653639266034295E-2</v>
      </c>
      <c r="K45" s="28">
        <f t="shared" si="19"/>
        <v>-5.9653639266034286E-2</v>
      </c>
      <c r="L45" s="28">
        <f t="shared" si="19"/>
        <v>-4.9653639266034277E-2</v>
      </c>
      <c r="M45" s="28">
        <f t="shared" si="19"/>
        <v>-3.9653639266034268E-2</v>
      </c>
      <c r="N45" s="28">
        <f t="shared" si="19"/>
        <v>-2.965363926603426E-2</v>
      </c>
      <c r="O45" s="28">
        <f t="shared" si="19"/>
        <v>-1.9653639266034362E-2</v>
      </c>
      <c r="P45" s="28">
        <f t="shared" si="19"/>
        <v>-9.6536392660343529E-3</v>
      </c>
      <c r="Q45" s="28">
        <f t="shared" si="19"/>
        <v>3.4636073396565603E-4</v>
      </c>
      <c r="R45" s="28">
        <f t="shared" si="19"/>
        <v>1.0346360733965665E-2</v>
      </c>
      <c r="S45" s="28">
        <f t="shared" si="19"/>
        <v>2.0346360733965674E-2</v>
      </c>
      <c r="T45" s="28">
        <f t="shared" si="19"/>
        <v>3.0346360733965683E-2</v>
      </c>
      <c r="U45" s="28">
        <f t="shared" si="19"/>
        <v>4.0346360733965692E-2</v>
      </c>
      <c r="V45" s="28">
        <f t="shared" si="19"/>
        <v>5.03463607339657E-2</v>
      </c>
      <c r="W45" s="28">
        <f t="shared" si="19"/>
        <v>6.0346360733965709E-2</v>
      </c>
      <c r="X45" s="28">
        <f t="shared" si="19"/>
        <v>7.0346360733965718E-2</v>
      </c>
      <c r="Y45" s="28">
        <f t="shared" si="19"/>
        <v>8.0346360733965727E-2</v>
      </c>
      <c r="Z45" s="28">
        <f t="shared" si="19"/>
        <v>9.0346360733965736E-2</v>
      </c>
      <c r="AA45" s="28">
        <f t="shared" si="19"/>
        <v>0.10034636073396563</v>
      </c>
      <c r="AB45" s="29">
        <f t="shared" si="19"/>
        <v>0.11034636073396564</v>
      </c>
    </row>
    <row r="46" spans="2:28" x14ac:dyDescent="0.25">
      <c r="B46" s="36">
        <v>0.25</v>
      </c>
      <c r="C46" s="33">
        <f t="shared" si="16"/>
        <v>0.83237321930986452</v>
      </c>
      <c r="D46" s="28">
        <f t="shared" ref="D46:AB46" si="20">D$26-$C46</f>
        <v>-0.83237321930986452</v>
      </c>
      <c r="E46" s="28">
        <f t="shared" si="20"/>
        <v>-0.33237321930986452</v>
      </c>
      <c r="F46" s="28">
        <f t="shared" si="20"/>
        <v>-0.23237321930986454</v>
      </c>
      <c r="G46" s="28">
        <f t="shared" si="20"/>
        <v>-0.13237321930986456</v>
      </c>
      <c r="H46" s="28">
        <f t="shared" si="20"/>
        <v>-8.237321930986452E-2</v>
      </c>
      <c r="I46" s="28">
        <f t="shared" si="20"/>
        <v>-7.2373219309864512E-2</v>
      </c>
      <c r="J46" s="28">
        <f t="shared" si="20"/>
        <v>-6.2373219309864503E-2</v>
      </c>
      <c r="K46" s="28">
        <f t="shared" si="20"/>
        <v>-5.2373219309864494E-2</v>
      </c>
      <c r="L46" s="28">
        <f t="shared" si="20"/>
        <v>-4.2373219309864485E-2</v>
      </c>
      <c r="M46" s="28">
        <f t="shared" si="20"/>
        <v>-3.2373219309864476E-2</v>
      </c>
      <c r="N46" s="28">
        <f t="shared" si="20"/>
        <v>-2.2373219309864467E-2</v>
      </c>
      <c r="O46" s="28">
        <f t="shared" si="20"/>
        <v>-1.2373219309864569E-2</v>
      </c>
      <c r="P46" s="28">
        <f t="shared" si="20"/>
        <v>-2.3732193098645604E-3</v>
      </c>
      <c r="Q46" s="28">
        <f t="shared" si="20"/>
        <v>7.6267806901354485E-3</v>
      </c>
      <c r="R46" s="28">
        <f t="shared" si="20"/>
        <v>1.7626780690135457E-2</v>
      </c>
      <c r="S46" s="28">
        <f t="shared" si="20"/>
        <v>2.7626780690135466E-2</v>
      </c>
      <c r="T46" s="28">
        <f t="shared" si="20"/>
        <v>3.7626780690135475E-2</v>
      </c>
      <c r="U46" s="28">
        <f t="shared" si="20"/>
        <v>4.7626780690135484E-2</v>
      </c>
      <c r="V46" s="28">
        <f t="shared" si="20"/>
        <v>5.7626780690135493E-2</v>
      </c>
      <c r="W46" s="28">
        <f t="shared" si="20"/>
        <v>6.7626780690135502E-2</v>
      </c>
      <c r="X46" s="28">
        <f t="shared" si="20"/>
        <v>7.7626780690135511E-2</v>
      </c>
      <c r="Y46" s="28">
        <f t="shared" si="20"/>
        <v>8.762678069013552E-2</v>
      </c>
      <c r="Z46" s="28">
        <f t="shared" si="20"/>
        <v>9.7626780690135528E-2</v>
      </c>
      <c r="AA46" s="28">
        <f t="shared" si="20"/>
        <v>0.10762678069013543</v>
      </c>
      <c r="AB46" s="29">
        <f t="shared" si="20"/>
        <v>0.11762678069013544</v>
      </c>
    </row>
    <row r="47" spans="2:28" x14ac:dyDescent="0.25">
      <c r="B47" s="36">
        <v>0.3</v>
      </c>
      <c r="C47" s="33">
        <f t="shared" si="16"/>
        <v>0.82509279935369462</v>
      </c>
      <c r="D47" s="28">
        <f t="shared" si="19"/>
        <v>-0.82509279935369462</v>
      </c>
      <c r="E47" s="28">
        <f t="shared" si="19"/>
        <v>-0.32509279935369462</v>
      </c>
      <c r="F47" s="28">
        <f t="shared" si="19"/>
        <v>-0.22509279935369464</v>
      </c>
      <c r="G47" s="28">
        <f t="shared" si="19"/>
        <v>-0.12509279935369466</v>
      </c>
      <c r="H47" s="28">
        <f t="shared" si="19"/>
        <v>-7.5092799353694617E-2</v>
      </c>
      <c r="I47" s="28">
        <f t="shared" si="19"/>
        <v>-6.5092799353694608E-2</v>
      </c>
      <c r="J47" s="28">
        <f t="shared" si="19"/>
        <v>-5.5092799353694599E-2</v>
      </c>
      <c r="K47" s="28">
        <f t="shared" si="19"/>
        <v>-4.509279935369459E-2</v>
      </c>
      <c r="L47" s="28">
        <f t="shared" si="19"/>
        <v>-3.5092799353694581E-2</v>
      </c>
      <c r="M47" s="28">
        <f t="shared" si="19"/>
        <v>-2.5092799353694573E-2</v>
      </c>
      <c r="N47" s="28">
        <f t="shared" si="19"/>
        <v>-1.5092799353694564E-2</v>
      </c>
      <c r="O47" s="28">
        <f t="shared" si="19"/>
        <v>-5.0927993536946659E-3</v>
      </c>
      <c r="P47" s="28">
        <f t="shared" si="19"/>
        <v>4.907200646305343E-3</v>
      </c>
      <c r="Q47" s="28">
        <f t="shared" si="19"/>
        <v>1.4907200646305352E-2</v>
      </c>
      <c r="R47" s="28">
        <f t="shared" si="19"/>
        <v>2.4907200646305361E-2</v>
      </c>
      <c r="S47" s="28">
        <f t="shared" si="19"/>
        <v>3.490720064630537E-2</v>
      </c>
      <c r="T47" s="28">
        <f t="shared" si="19"/>
        <v>4.4907200646305379E-2</v>
      </c>
      <c r="U47" s="28">
        <f t="shared" si="19"/>
        <v>5.4907200646305387E-2</v>
      </c>
      <c r="V47" s="28">
        <f t="shared" si="19"/>
        <v>6.4907200646305396E-2</v>
      </c>
      <c r="W47" s="28">
        <f t="shared" si="19"/>
        <v>7.4907200646305405E-2</v>
      </c>
      <c r="X47" s="28">
        <f t="shared" si="19"/>
        <v>8.4907200646305414E-2</v>
      </c>
      <c r="Y47" s="28">
        <f t="shared" si="19"/>
        <v>9.4907200646305423E-2</v>
      </c>
      <c r="Z47" s="28">
        <f t="shared" si="19"/>
        <v>0.10490720064630543</v>
      </c>
      <c r="AA47" s="28">
        <f t="shared" si="19"/>
        <v>0.11490720064630533</v>
      </c>
      <c r="AB47" s="29">
        <f t="shared" si="19"/>
        <v>0.12490720064630534</v>
      </c>
    </row>
    <row r="48" spans="2:28" x14ac:dyDescent="0.25">
      <c r="B48" s="36">
        <v>0.35</v>
      </c>
      <c r="C48" s="33">
        <f t="shared" si="16"/>
        <v>0.81781237939752482</v>
      </c>
      <c r="D48" s="28">
        <f t="shared" ref="D48:AB48" si="21">D$26-$C48</f>
        <v>-0.81781237939752482</v>
      </c>
      <c r="E48" s="28">
        <f t="shared" si="21"/>
        <v>-0.31781237939752482</v>
      </c>
      <c r="F48" s="28">
        <f t="shared" si="21"/>
        <v>-0.21781237939752485</v>
      </c>
      <c r="G48" s="28">
        <f t="shared" si="21"/>
        <v>-0.11781237939752487</v>
      </c>
      <c r="H48" s="28">
        <f t="shared" si="21"/>
        <v>-6.7812379397524825E-2</v>
      </c>
      <c r="I48" s="28">
        <f t="shared" si="21"/>
        <v>-5.7812379397524816E-2</v>
      </c>
      <c r="J48" s="28">
        <f t="shared" si="21"/>
        <v>-4.7812379397524807E-2</v>
      </c>
      <c r="K48" s="28">
        <f t="shared" si="21"/>
        <v>-3.7812379397524798E-2</v>
      </c>
      <c r="L48" s="28">
        <f t="shared" si="21"/>
        <v>-2.7812379397524789E-2</v>
      </c>
      <c r="M48" s="28">
        <f t="shared" si="21"/>
        <v>-1.781237939752478E-2</v>
      </c>
      <c r="N48" s="28">
        <f t="shared" si="21"/>
        <v>-7.8123793975247713E-3</v>
      </c>
      <c r="O48" s="28">
        <f t="shared" si="21"/>
        <v>2.1876206024751266E-3</v>
      </c>
      <c r="P48" s="28">
        <f t="shared" si="21"/>
        <v>1.2187620602475135E-2</v>
      </c>
      <c r="Q48" s="28">
        <f t="shared" si="21"/>
        <v>2.2187620602475144E-2</v>
      </c>
      <c r="R48" s="28">
        <f t="shared" si="21"/>
        <v>3.2187620602475153E-2</v>
      </c>
      <c r="S48" s="28">
        <f t="shared" si="21"/>
        <v>4.2187620602475162E-2</v>
      </c>
      <c r="T48" s="28">
        <f t="shared" si="21"/>
        <v>5.2187620602475171E-2</v>
      </c>
      <c r="U48" s="28">
        <f t="shared" si="21"/>
        <v>6.218762060247518E-2</v>
      </c>
      <c r="V48" s="28">
        <f t="shared" si="21"/>
        <v>7.2187620602475189E-2</v>
      </c>
      <c r="W48" s="28">
        <f t="shared" si="21"/>
        <v>8.2187620602475198E-2</v>
      </c>
      <c r="X48" s="28">
        <f t="shared" si="21"/>
        <v>9.2187620602475207E-2</v>
      </c>
      <c r="Y48" s="28">
        <f t="shared" si="21"/>
        <v>0.10218762060247522</v>
      </c>
      <c r="Z48" s="28">
        <f t="shared" si="21"/>
        <v>0.11218762060247522</v>
      </c>
      <c r="AA48" s="28">
        <f t="shared" si="21"/>
        <v>0.12218762060247512</v>
      </c>
      <c r="AB48" s="29">
        <f t="shared" si="21"/>
        <v>0.13218762060247513</v>
      </c>
    </row>
    <row r="49" spans="2:28" x14ac:dyDescent="0.25">
      <c r="B49" s="36">
        <v>0.4</v>
      </c>
      <c r="C49" s="33">
        <f t="shared" si="16"/>
        <v>0.81053195944135492</v>
      </c>
      <c r="D49" s="28">
        <f t="shared" si="19"/>
        <v>-0.81053195944135492</v>
      </c>
      <c r="E49" s="28">
        <f t="shared" si="19"/>
        <v>-0.31053195944135492</v>
      </c>
      <c r="F49" s="28">
        <f t="shared" si="19"/>
        <v>-0.21053195944135494</v>
      </c>
      <c r="G49" s="28">
        <f t="shared" si="19"/>
        <v>-0.11053195944135497</v>
      </c>
      <c r="H49" s="28">
        <f t="shared" si="19"/>
        <v>-6.0531959441354921E-2</v>
      </c>
      <c r="I49" s="28">
        <f t="shared" si="19"/>
        <v>-5.0531959441354912E-2</v>
      </c>
      <c r="J49" s="28">
        <f t="shared" si="19"/>
        <v>-4.0531959441354903E-2</v>
      </c>
      <c r="K49" s="28">
        <f t="shared" si="19"/>
        <v>-3.0531959441354894E-2</v>
      </c>
      <c r="L49" s="28">
        <f t="shared" si="19"/>
        <v>-2.0531959441354886E-2</v>
      </c>
      <c r="M49" s="28">
        <f t="shared" si="19"/>
        <v>-1.0531959441354877E-2</v>
      </c>
      <c r="N49" s="28">
        <f t="shared" si="19"/>
        <v>-5.3195944135486783E-4</v>
      </c>
      <c r="O49" s="28">
        <f t="shared" si="19"/>
        <v>9.46804055864503E-3</v>
      </c>
      <c r="P49" s="28">
        <f t="shared" si="19"/>
        <v>1.9468040558645039E-2</v>
      </c>
      <c r="Q49" s="28">
        <f t="shared" si="19"/>
        <v>2.9468040558645048E-2</v>
      </c>
      <c r="R49" s="28">
        <f t="shared" si="19"/>
        <v>3.9468040558645057E-2</v>
      </c>
      <c r="S49" s="28">
        <f t="shared" si="19"/>
        <v>4.9468040558645066E-2</v>
      </c>
      <c r="T49" s="28">
        <f t="shared" si="19"/>
        <v>5.9468040558645074E-2</v>
      </c>
      <c r="U49" s="28">
        <f t="shared" si="19"/>
        <v>6.9468040558645083E-2</v>
      </c>
      <c r="V49" s="28">
        <f t="shared" si="19"/>
        <v>7.9468040558645092E-2</v>
      </c>
      <c r="W49" s="28">
        <f t="shared" si="19"/>
        <v>8.9468040558645101E-2</v>
      </c>
      <c r="X49" s="28">
        <f t="shared" si="19"/>
        <v>9.946804055864511E-2</v>
      </c>
      <c r="Y49" s="28">
        <f t="shared" si="19"/>
        <v>0.10946804055864512</v>
      </c>
      <c r="Z49" s="28">
        <f t="shared" si="19"/>
        <v>0.11946804055864513</v>
      </c>
      <c r="AA49" s="28">
        <f t="shared" si="19"/>
        <v>0.12946804055864503</v>
      </c>
      <c r="AB49" s="29">
        <f t="shared" si="19"/>
        <v>0.13946804055864503</v>
      </c>
    </row>
    <row r="50" spans="2:28" x14ac:dyDescent="0.25">
      <c r="B50" s="36">
        <v>0.45</v>
      </c>
      <c r="C50" s="33">
        <f t="shared" si="16"/>
        <v>0.80325153948518513</v>
      </c>
      <c r="D50" s="28">
        <f t="shared" ref="D50:AB50" si="22">D$26-$C50</f>
        <v>-0.80325153948518513</v>
      </c>
      <c r="E50" s="28">
        <f t="shared" si="22"/>
        <v>-0.30325153948518513</v>
      </c>
      <c r="F50" s="28">
        <f t="shared" si="22"/>
        <v>-0.20325153948518515</v>
      </c>
      <c r="G50" s="28">
        <f t="shared" si="22"/>
        <v>-0.10325153948518517</v>
      </c>
      <c r="H50" s="28">
        <f t="shared" si="22"/>
        <v>-5.3251539485185129E-2</v>
      </c>
      <c r="I50" s="28">
        <f t="shared" si="22"/>
        <v>-4.325153948518512E-2</v>
      </c>
      <c r="J50" s="28">
        <f t="shared" si="22"/>
        <v>-3.3251539485185111E-2</v>
      </c>
      <c r="K50" s="28">
        <f t="shared" si="22"/>
        <v>-2.3251539485185102E-2</v>
      </c>
      <c r="L50" s="28">
        <f t="shared" si="22"/>
        <v>-1.3251539485185093E-2</v>
      </c>
      <c r="M50" s="28">
        <f t="shared" si="22"/>
        <v>-3.2515394851850843E-3</v>
      </c>
      <c r="N50" s="28">
        <f t="shared" si="22"/>
        <v>6.7484605148149246E-3</v>
      </c>
      <c r="O50" s="28">
        <f t="shared" si="22"/>
        <v>1.6748460514814822E-2</v>
      </c>
      <c r="P50" s="28">
        <f t="shared" si="22"/>
        <v>2.6748460514814831E-2</v>
      </c>
      <c r="Q50" s="28">
        <f t="shared" si="22"/>
        <v>3.674846051481484E-2</v>
      </c>
      <c r="R50" s="28">
        <f t="shared" si="22"/>
        <v>4.6748460514814849E-2</v>
      </c>
      <c r="S50" s="28">
        <f t="shared" si="22"/>
        <v>5.6748460514814858E-2</v>
      </c>
      <c r="T50" s="28">
        <f t="shared" si="22"/>
        <v>6.6748460514814867E-2</v>
      </c>
      <c r="U50" s="28">
        <f t="shared" si="22"/>
        <v>7.6748460514814876E-2</v>
      </c>
      <c r="V50" s="28">
        <f t="shared" si="22"/>
        <v>8.6748460514814885E-2</v>
      </c>
      <c r="W50" s="28">
        <f t="shared" si="22"/>
        <v>9.6748460514814894E-2</v>
      </c>
      <c r="X50" s="28">
        <f t="shared" si="22"/>
        <v>0.1067484605148149</v>
      </c>
      <c r="Y50" s="28">
        <f t="shared" si="22"/>
        <v>0.11674846051481491</v>
      </c>
      <c r="Z50" s="28">
        <f t="shared" si="22"/>
        <v>0.12674846051481492</v>
      </c>
      <c r="AA50" s="28">
        <f t="shared" si="22"/>
        <v>0.13674846051481482</v>
      </c>
      <c r="AB50" s="29">
        <f t="shared" si="22"/>
        <v>0.14674846051481483</v>
      </c>
    </row>
    <row r="51" spans="2:28" x14ac:dyDescent="0.25">
      <c r="B51" s="36">
        <v>0.5</v>
      </c>
      <c r="C51" s="33">
        <f t="shared" si="16"/>
        <v>0.79597111952901534</v>
      </c>
      <c r="D51" s="28">
        <f t="shared" si="19"/>
        <v>-0.79597111952901534</v>
      </c>
      <c r="E51" s="28">
        <f t="shared" si="19"/>
        <v>-0.29597111952901534</v>
      </c>
      <c r="F51" s="28">
        <f t="shared" si="19"/>
        <v>-0.19597111952901536</v>
      </c>
      <c r="G51" s="28">
        <f t="shared" si="19"/>
        <v>-9.5971119529015381E-2</v>
      </c>
      <c r="H51" s="28">
        <f t="shared" si="19"/>
        <v>-4.5971119529015336E-2</v>
      </c>
      <c r="I51" s="28">
        <f t="shared" si="19"/>
        <v>-3.5971119529015327E-2</v>
      </c>
      <c r="J51" s="28">
        <f t="shared" si="19"/>
        <v>-2.5971119529015319E-2</v>
      </c>
      <c r="K51" s="28">
        <f t="shared" si="19"/>
        <v>-1.597111952901531E-2</v>
      </c>
      <c r="L51" s="28">
        <f t="shared" si="19"/>
        <v>-5.9711195290153007E-3</v>
      </c>
      <c r="M51" s="28">
        <f t="shared" si="19"/>
        <v>4.0288804709847081E-3</v>
      </c>
      <c r="N51" s="28">
        <f t="shared" si="19"/>
        <v>1.4028880470984717E-2</v>
      </c>
      <c r="O51" s="28">
        <f t="shared" si="19"/>
        <v>2.4028880470984615E-2</v>
      </c>
      <c r="P51" s="28">
        <f t="shared" si="19"/>
        <v>3.4028880470984624E-2</v>
      </c>
      <c r="Q51" s="28">
        <f t="shared" si="19"/>
        <v>4.4028880470984633E-2</v>
      </c>
      <c r="R51" s="28">
        <f t="shared" si="19"/>
        <v>5.4028880470984642E-2</v>
      </c>
      <c r="S51" s="28">
        <f t="shared" si="19"/>
        <v>6.402888047098465E-2</v>
      </c>
      <c r="T51" s="28">
        <f t="shared" si="19"/>
        <v>7.4028880470984659E-2</v>
      </c>
      <c r="U51" s="28">
        <f t="shared" si="19"/>
        <v>8.4028880470984668E-2</v>
      </c>
      <c r="V51" s="28">
        <f t="shared" si="19"/>
        <v>9.4028880470984677E-2</v>
      </c>
      <c r="W51" s="28">
        <f t="shared" si="19"/>
        <v>0.10402888047098469</v>
      </c>
      <c r="X51" s="28">
        <f t="shared" si="19"/>
        <v>0.11402888047098469</v>
      </c>
      <c r="Y51" s="28">
        <f t="shared" si="19"/>
        <v>0.1240288804709847</v>
      </c>
      <c r="Z51" s="28">
        <f t="shared" si="19"/>
        <v>0.13402888047098471</v>
      </c>
      <c r="AA51" s="28">
        <f t="shared" si="19"/>
        <v>0.14402888047098461</v>
      </c>
      <c r="AB51" s="29">
        <f t="shared" si="19"/>
        <v>0.15402888047098462</v>
      </c>
    </row>
    <row r="52" spans="2:28" x14ac:dyDescent="0.25">
      <c r="B52" s="36">
        <v>0.55000000000000004</v>
      </c>
      <c r="C52" s="33">
        <f t="shared" si="16"/>
        <v>0.78869069957284543</v>
      </c>
      <c r="D52" s="28">
        <f t="shared" si="19"/>
        <v>-0.78869069957284543</v>
      </c>
      <c r="E52" s="28">
        <f t="shared" si="19"/>
        <v>-0.28869069957284543</v>
      </c>
      <c r="F52" s="28">
        <f t="shared" si="19"/>
        <v>-0.18869069957284546</v>
      </c>
      <c r="G52" s="28">
        <f t="shared" si="19"/>
        <v>-8.8690699572845477E-2</v>
      </c>
      <c r="H52" s="28">
        <f t="shared" si="19"/>
        <v>-3.8690699572845433E-2</v>
      </c>
      <c r="I52" s="28">
        <f t="shared" si="19"/>
        <v>-2.8690699572845424E-2</v>
      </c>
      <c r="J52" s="28">
        <f t="shared" si="19"/>
        <v>-1.8690699572845415E-2</v>
      </c>
      <c r="K52" s="28">
        <f t="shared" si="19"/>
        <v>-8.6906995728454062E-3</v>
      </c>
      <c r="L52" s="28">
        <f t="shared" si="19"/>
        <v>1.3093004271546027E-3</v>
      </c>
      <c r="M52" s="28">
        <f t="shared" si="19"/>
        <v>1.1309300427154612E-2</v>
      </c>
      <c r="N52" s="28">
        <f t="shared" si="19"/>
        <v>2.130930042715462E-2</v>
      </c>
      <c r="O52" s="28">
        <f t="shared" si="19"/>
        <v>3.1309300427154518E-2</v>
      </c>
      <c r="P52" s="28">
        <f t="shared" si="19"/>
        <v>4.1309300427154527E-2</v>
      </c>
      <c r="Q52" s="28">
        <f t="shared" si="19"/>
        <v>5.1309300427154536E-2</v>
      </c>
      <c r="R52" s="28">
        <f t="shared" si="19"/>
        <v>6.1309300427154545E-2</v>
      </c>
      <c r="S52" s="28">
        <f t="shared" si="19"/>
        <v>7.1309300427154554E-2</v>
      </c>
      <c r="T52" s="28">
        <f t="shared" si="19"/>
        <v>8.1309300427154563E-2</v>
      </c>
      <c r="U52" s="28">
        <f t="shared" si="19"/>
        <v>9.1309300427154572E-2</v>
      </c>
      <c r="V52" s="28">
        <f t="shared" si="19"/>
        <v>0.10130930042715458</v>
      </c>
      <c r="W52" s="28">
        <f t="shared" si="19"/>
        <v>0.11130930042715459</v>
      </c>
      <c r="X52" s="28">
        <f t="shared" si="19"/>
        <v>0.1213093004271546</v>
      </c>
      <c r="Y52" s="28">
        <f t="shared" si="19"/>
        <v>0.13130930042715461</v>
      </c>
      <c r="Z52" s="28">
        <f t="shared" si="19"/>
        <v>0.14130930042715462</v>
      </c>
      <c r="AA52" s="28">
        <f t="shared" si="19"/>
        <v>0.15130930042715451</v>
      </c>
      <c r="AB52" s="29">
        <f t="shared" si="19"/>
        <v>0.16130930042715452</v>
      </c>
    </row>
    <row r="53" spans="2:28" x14ac:dyDescent="0.25">
      <c r="B53" s="36">
        <v>0.6</v>
      </c>
      <c r="C53" s="33">
        <f t="shared" si="16"/>
        <v>0.78141027961667564</v>
      </c>
      <c r="D53" s="28">
        <f t="shared" si="19"/>
        <v>-0.78141027961667564</v>
      </c>
      <c r="E53" s="28">
        <f t="shared" si="19"/>
        <v>-0.28141027961667564</v>
      </c>
      <c r="F53" s="28">
        <f t="shared" si="19"/>
        <v>-0.18141027961667566</v>
      </c>
      <c r="G53" s="28">
        <f t="shared" si="19"/>
        <v>-8.1410279616675685E-2</v>
      </c>
      <c r="H53" s="28">
        <f t="shared" si="19"/>
        <v>-3.141027961667564E-2</v>
      </c>
      <c r="I53" s="28">
        <f t="shared" si="19"/>
        <v>-2.1410279616675632E-2</v>
      </c>
      <c r="J53" s="28">
        <f t="shared" si="19"/>
        <v>-1.1410279616675623E-2</v>
      </c>
      <c r="K53" s="28">
        <f t="shared" si="19"/>
        <v>-1.4102796166756137E-3</v>
      </c>
      <c r="L53" s="28">
        <f t="shared" si="19"/>
        <v>8.5897203833243951E-3</v>
      </c>
      <c r="M53" s="28">
        <f t="shared" si="19"/>
        <v>1.8589720383324404E-2</v>
      </c>
      <c r="N53" s="28">
        <f t="shared" si="19"/>
        <v>2.8589720383324413E-2</v>
      </c>
      <c r="O53" s="28">
        <f t="shared" si="19"/>
        <v>3.8589720383324311E-2</v>
      </c>
      <c r="P53" s="28">
        <f t="shared" si="19"/>
        <v>4.858972038332432E-2</v>
      </c>
      <c r="Q53" s="28">
        <f t="shared" si="19"/>
        <v>5.8589720383324329E-2</v>
      </c>
      <c r="R53" s="28">
        <f t="shared" si="19"/>
        <v>6.8589720383324337E-2</v>
      </c>
      <c r="S53" s="28">
        <f t="shared" si="19"/>
        <v>7.8589720383324346E-2</v>
      </c>
      <c r="T53" s="28">
        <f t="shared" si="19"/>
        <v>8.8589720383324355E-2</v>
      </c>
      <c r="U53" s="28">
        <f t="shared" si="19"/>
        <v>9.8589720383324364E-2</v>
      </c>
      <c r="V53" s="28">
        <f t="shared" si="19"/>
        <v>0.10858972038332437</v>
      </c>
      <c r="W53" s="28">
        <f t="shared" si="19"/>
        <v>0.11858972038332438</v>
      </c>
      <c r="X53" s="28">
        <f t="shared" si="19"/>
        <v>0.12858972038332439</v>
      </c>
      <c r="Y53" s="28">
        <f t="shared" si="19"/>
        <v>0.1385897203833244</v>
      </c>
      <c r="Z53" s="28">
        <f t="shared" si="19"/>
        <v>0.14858972038332441</v>
      </c>
      <c r="AA53" s="28">
        <f t="shared" si="19"/>
        <v>0.15858972038332431</v>
      </c>
      <c r="AB53" s="29">
        <f t="shared" si="19"/>
        <v>0.16858972038332432</v>
      </c>
    </row>
    <row r="54" spans="2:28" x14ac:dyDescent="0.25">
      <c r="B54" s="36">
        <v>0.65</v>
      </c>
      <c r="C54" s="33">
        <f t="shared" si="16"/>
        <v>0.77412985966050574</v>
      </c>
      <c r="D54" s="28">
        <f t="shared" si="19"/>
        <v>-0.77412985966050574</v>
      </c>
      <c r="E54" s="28">
        <f t="shared" si="19"/>
        <v>-0.27412985966050574</v>
      </c>
      <c r="F54" s="28">
        <f t="shared" si="19"/>
        <v>-0.17412985966050576</v>
      </c>
      <c r="G54" s="28">
        <f t="shared" si="19"/>
        <v>-7.4129859660505781E-2</v>
      </c>
      <c r="H54" s="28">
        <f t="shared" si="19"/>
        <v>-2.4129859660505737E-2</v>
      </c>
      <c r="I54" s="28">
        <f t="shared" si="19"/>
        <v>-1.4129859660505728E-2</v>
      </c>
      <c r="J54" s="28">
        <f t="shared" si="19"/>
        <v>-4.1298596605057192E-3</v>
      </c>
      <c r="K54" s="28">
        <f t="shared" si="19"/>
        <v>5.8701403394942897E-3</v>
      </c>
      <c r="L54" s="28">
        <f t="shared" si="19"/>
        <v>1.5870140339494299E-2</v>
      </c>
      <c r="M54" s="28">
        <f t="shared" si="19"/>
        <v>2.5870140339494307E-2</v>
      </c>
      <c r="N54" s="28">
        <f t="shared" si="19"/>
        <v>3.5870140339494316E-2</v>
      </c>
      <c r="O54" s="28">
        <f t="shared" si="19"/>
        <v>4.5870140339494214E-2</v>
      </c>
      <c r="P54" s="28">
        <f t="shared" si="19"/>
        <v>5.5870140339494223E-2</v>
      </c>
      <c r="Q54" s="28">
        <f t="shared" si="19"/>
        <v>6.5870140339494232E-2</v>
      </c>
      <c r="R54" s="28">
        <f t="shared" si="19"/>
        <v>7.5870140339494241E-2</v>
      </c>
      <c r="S54" s="28">
        <f t="shared" si="19"/>
        <v>8.587014033949425E-2</v>
      </c>
      <c r="T54" s="28">
        <f t="shared" si="19"/>
        <v>9.5870140339494259E-2</v>
      </c>
      <c r="U54" s="28">
        <f t="shared" si="19"/>
        <v>0.10587014033949427</v>
      </c>
      <c r="V54" s="28">
        <f t="shared" si="19"/>
        <v>0.11587014033949428</v>
      </c>
      <c r="W54" s="28">
        <f t="shared" si="19"/>
        <v>0.12587014033949429</v>
      </c>
      <c r="X54" s="28">
        <f t="shared" si="19"/>
        <v>0.13587014033949429</v>
      </c>
      <c r="Y54" s="28">
        <f t="shared" si="19"/>
        <v>0.1458701403394943</v>
      </c>
      <c r="Z54" s="28">
        <f t="shared" si="19"/>
        <v>0.15587014033949431</v>
      </c>
      <c r="AA54" s="28">
        <f t="shared" si="19"/>
        <v>0.16587014033949421</v>
      </c>
      <c r="AB54" s="29">
        <f t="shared" si="19"/>
        <v>0.17587014033949422</v>
      </c>
    </row>
    <row r="55" spans="2:28" x14ac:dyDescent="0.25">
      <c r="B55" s="36">
        <v>0.7</v>
      </c>
      <c r="C55" s="33">
        <f t="shared" si="16"/>
        <v>0.76684943970433594</v>
      </c>
      <c r="D55" s="28">
        <f t="shared" si="19"/>
        <v>-0.76684943970433594</v>
      </c>
      <c r="E55" s="28">
        <f t="shared" si="19"/>
        <v>-0.26684943970433594</v>
      </c>
      <c r="F55" s="28">
        <f t="shared" si="19"/>
        <v>-0.16684943970433597</v>
      </c>
      <c r="G55" s="28">
        <f t="shared" si="19"/>
        <v>-6.6849439704335989E-2</v>
      </c>
      <c r="H55" s="28">
        <f t="shared" si="19"/>
        <v>-1.6849439704335945E-2</v>
      </c>
      <c r="I55" s="28">
        <f t="shared" si="19"/>
        <v>-6.8494397043359356E-3</v>
      </c>
      <c r="J55" s="28">
        <f t="shared" si="19"/>
        <v>3.1505602956640733E-3</v>
      </c>
      <c r="K55" s="28">
        <f t="shared" si="19"/>
        <v>1.3150560295664082E-2</v>
      </c>
      <c r="L55" s="28">
        <f t="shared" si="19"/>
        <v>2.3150560295664091E-2</v>
      </c>
      <c r="M55" s="28">
        <f t="shared" si="19"/>
        <v>3.31505602956641E-2</v>
      </c>
      <c r="N55" s="28">
        <f t="shared" si="19"/>
        <v>4.3150560295664109E-2</v>
      </c>
      <c r="O55" s="28">
        <f t="shared" si="19"/>
        <v>5.3150560295664007E-2</v>
      </c>
      <c r="P55" s="28">
        <f t="shared" si="19"/>
        <v>6.3150560295664016E-2</v>
      </c>
      <c r="Q55" s="28">
        <f t="shared" si="19"/>
        <v>7.3150560295664024E-2</v>
      </c>
      <c r="R55" s="28">
        <f t="shared" si="19"/>
        <v>8.3150560295664033E-2</v>
      </c>
      <c r="S55" s="28">
        <f t="shared" si="19"/>
        <v>9.3150560295664042E-2</v>
      </c>
      <c r="T55" s="28">
        <f t="shared" si="19"/>
        <v>0.10315056029566405</v>
      </c>
      <c r="U55" s="28">
        <f t="shared" si="19"/>
        <v>0.11315056029566406</v>
      </c>
      <c r="V55" s="28">
        <f t="shared" si="19"/>
        <v>0.12315056029566407</v>
      </c>
      <c r="W55" s="28">
        <f t="shared" si="19"/>
        <v>0.13315056029566408</v>
      </c>
      <c r="X55" s="28">
        <f t="shared" si="19"/>
        <v>0.14315056029566409</v>
      </c>
      <c r="Y55" s="28">
        <f t="shared" si="19"/>
        <v>0.1531505602956641</v>
      </c>
      <c r="Z55" s="28">
        <f t="shared" si="19"/>
        <v>0.1631505602956641</v>
      </c>
      <c r="AA55" s="28">
        <f t="shared" si="19"/>
        <v>0.173150560295664</v>
      </c>
      <c r="AB55" s="29">
        <f t="shared" si="19"/>
        <v>0.18315056029566401</v>
      </c>
    </row>
    <row r="56" spans="2:28" x14ac:dyDescent="0.25">
      <c r="B56" s="36">
        <v>0.75</v>
      </c>
      <c r="C56" s="33">
        <f t="shared" si="16"/>
        <v>0.75956901974816604</v>
      </c>
      <c r="D56" s="28">
        <f t="shared" si="19"/>
        <v>-0.75956901974816604</v>
      </c>
      <c r="E56" s="28">
        <f t="shared" si="19"/>
        <v>-0.25956901974816604</v>
      </c>
      <c r="F56" s="28">
        <f t="shared" si="19"/>
        <v>-0.15956901974816606</v>
      </c>
      <c r="G56" s="28">
        <f t="shared" si="19"/>
        <v>-5.9569019748166085E-2</v>
      </c>
      <c r="H56" s="28">
        <f t="shared" si="19"/>
        <v>-9.5690197481660411E-3</v>
      </c>
      <c r="I56" s="28">
        <f t="shared" si="19"/>
        <v>4.3098025183396782E-4</v>
      </c>
      <c r="J56" s="28">
        <f t="shared" si="19"/>
        <v>1.0430980251833977E-2</v>
      </c>
      <c r="K56" s="28">
        <f t="shared" si="19"/>
        <v>2.0430980251833986E-2</v>
      </c>
      <c r="L56" s="28">
        <f t="shared" si="19"/>
        <v>3.0430980251833994E-2</v>
      </c>
      <c r="M56" s="28">
        <f t="shared" si="19"/>
        <v>4.0430980251834003E-2</v>
      </c>
      <c r="N56" s="28">
        <f t="shared" si="19"/>
        <v>5.0430980251834012E-2</v>
      </c>
      <c r="O56" s="28">
        <f t="shared" si="19"/>
        <v>6.043098025183391E-2</v>
      </c>
      <c r="P56" s="28">
        <f t="shared" si="19"/>
        <v>7.0430980251833919E-2</v>
      </c>
      <c r="Q56" s="28">
        <f t="shared" si="19"/>
        <v>8.0430980251833928E-2</v>
      </c>
      <c r="R56" s="28">
        <f t="shared" si="19"/>
        <v>9.0430980251833937E-2</v>
      </c>
      <c r="S56" s="28">
        <f t="shared" si="19"/>
        <v>0.10043098025183395</v>
      </c>
      <c r="T56" s="28">
        <f t="shared" si="19"/>
        <v>0.11043098025183395</v>
      </c>
      <c r="U56" s="28">
        <f t="shared" si="19"/>
        <v>0.12043098025183396</v>
      </c>
      <c r="V56" s="28">
        <f t="shared" si="19"/>
        <v>0.13043098025183397</v>
      </c>
      <c r="W56" s="28">
        <f t="shared" si="19"/>
        <v>0.14043098025183398</v>
      </c>
      <c r="X56" s="28">
        <f t="shared" si="19"/>
        <v>0.15043098025183399</v>
      </c>
      <c r="Y56" s="28">
        <f t="shared" si="19"/>
        <v>0.160430980251834</v>
      </c>
      <c r="Z56" s="28">
        <f t="shared" si="19"/>
        <v>0.17043098025183401</v>
      </c>
      <c r="AA56" s="28">
        <f t="shared" si="19"/>
        <v>0.18043098025183391</v>
      </c>
      <c r="AB56" s="29">
        <f t="shared" si="19"/>
        <v>0.19043098025183391</v>
      </c>
    </row>
    <row r="57" spans="2:28" ht="15.75" thickBot="1" x14ac:dyDescent="0.3">
      <c r="B57" s="37">
        <v>0.8</v>
      </c>
      <c r="C57" s="38">
        <f t="shared" si="16"/>
        <v>0.75228859979199625</v>
      </c>
      <c r="D57" s="30">
        <f t="shared" si="19"/>
        <v>-0.75228859979199625</v>
      </c>
      <c r="E57" s="30">
        <f t="shared" si="19"/>
        <v>-0.25228859979199625</v>
      </c>
      <c r="F57" s="30">
        <f t="shared" si="19"/>
        <v>-0.15228859979199627</v>
      </c>
      <c r="G57" s="30">
        <f t="shared" si="19"/>
        <v>-5.2288599791996293E-2</v>
      </c>
      <c r="H57" s="30">
        <f t="shared" si="19"/>
        <v>-2.2885997919962486E-3</v>
      </c>
      <c r="I57" s="30">
        <f t="shared" ref="I57:AB57" si="23">I$26-$C57</f>
        <v>7.7114002080037602E-3</v>
      </c>
      <c r="J57" s="30">
        <f t="shared" si="23"/>
        <v>1.7711400208003769E-2</v>
      </c>
      <c r="K57" s="30">
        <f t="shared" si="23"/>
        <v>2.7711400208003778E-2</v>
      </c>
      <c r="L57" s="30">
        <f t="shared" si="23"/>
        <v>3.7711400208003787E-2</v>
      </c>
      <c r="M57" s="30">
        <f t="shared" si="23"/>
        <v>4.7711400208003796E-2</v>
      </c>
      <c r="N57" s="30">
        <f t="shared" si="23"/>
        <v>5.7711400208003805E-2</v>
      </c>
      <c r="O57" s="30">
        <f t="shared" si="23"/>
        <v>6.7711400208003703E-2</v>
      </c>
      <c r="P57" s="30">
        <f t="shared" si="23"/>
        <v>7.7711400208003711E-2</v>
      </c>
      <c r="Q57" s="30">
        <f t="shared" si="23"/>
        <v>8.771140020800372E-2</v>
      </c>
      <c r="R57" s="30">
        <f t="shared" si="23"/>
        <v>9.7711400208003729E-2</v>
      </c>
      <c r="S57" s="30">
        <f t="shared" si="23"/>
        <v>0.10771140020800374</v>
      </c>
      <c r="T57" s="30">
        <f t="shared" si="23"/>
        <v>0.11771140020800375</v>
      </c>
      <c r="U57" s="30">
        <f t="shared" si="23"/>
        <v>0.12771140020800376</v>
      </c>
      <c r="V57" s="30">
        <f t="shared" si="23"/>
        <v>0.13771140020800376</v>
      </c>
      <c r="W57" s="30">
        <f t="shared" si="23"/>
        <v>0.14771140020800377</v>
      </c>
      <c r="X57" s="30">
        <f t="shared" si="23"/>
        <v>0.15771140020800378</v>
      </c>
      <c r="Y57" s="30">
        <f t="shared" si="23"/>
        <v>0.16771140020800379</v>
      </c>
      <c r="Z57" s="30">
        <f t="shared" si="23"/>
        <v>0.1777114002080038</v>
      </c>
      <c r="AA57" s="30">
        <f t="shared" si="23"/>
        <v>0.1877114002080037</v>
      </c>
      <c r="AB57" s="31">
        <f t="shared" si="23"/>
        <v>0.19771140020800371</v>
      </c>
    </row>
    <row r="58" spans="2:28" ht="15.75" thickBot="1" x14ac:dyDescent="0.3">
      <c r="B58" s="32"/>
    </row>
    <row r="59" spans="2:28" x14ac:dyDescent="0.25">
      <c r="B59" s="34">
        <v>0</v>
      </c>
      <c r="C59" s="35">
        <f t="shared" ref="C59:C66" si="24">C27</f>
        <v>0.8687753190907137</v>
      </c>
      <c r="D59" s="5">
        <f t="shared" ref="D59" si="25">IF((D$26-$C59)&lt;-0.3,0,(0.05*((D43+0.3)/0.352)^30+0.017*(D43+0.3)^2))</f>
        <v>0</v>
      </c>
      <c r="E59" s="5">
        <f>IF((E$26-$C59)&lt;-0.3,0,(0.05*((E43+0.3)/0.352)^30+0.017*(E43+0.3)^2))</f>
        <v>0</v>
      </c>
      <c r="F59" s="5">
        <f t="shared" ref="F59:AB59" si="26">IF((F$26-$C59)&lt;-0.3,0,(0.05*((F43+0.3)/0.352)^30+0.017*(F43+0.3)^2))</f>
        <v>1.6574671864074684E-5</v>
      </c>
      <c r="G59" s="5">
        <f t="shared" si="26"/>
        <v>2.9273858696261666E-4</v>
      </c>
      <c r="H59" s="5">
        <f t="shared" si="26"/>
        <v>5.5832065649947214E-4</v>
      </c>
      <c r="I59" s="5">
        <f t="shared" si="26"/>
        <v>6.2163749706948071E-4</v>
      </c>
      <c r="J59" s="5">
        <f t="shared" si="26"/>
        <v>6.8835591649275114E-4</v>
      </c>
      <c r="K59" s="5">
        <f t="shared" si="26"/>
        <v>7.5848081154279798E-4</v>
      </c>
      <c r="L59" s="5">
        <f t="shared" si="26"/>
        <v>8.3203054269748806E-4</v>
      </c>
      <c r="M59" s="5">
        <f t="shared" si="26"/>
        <v>9.0906988674932651E-4</v>
      </c>
      <c r="N59" s="5">
        <f t="shared" si="26"/>
        <v>9.898150253952907E-4</v>
      </c>
      <c r="O59" s="5">
        <f t="shared" si="26"/>
        <v>1.0749516038608799E-3</v>
      </c>
      <c r="P59" s="5">
        <f t="shared" si="26"/>
        <v>1.1665547150053297E-3</v>
      </c>
      <c r="Q59" s="5">
        <f t="shared" si="26"/>
        <v>1.2706389431650028E-3</v>
      </c>
      <c r="R59" s="5">
        <f t="shared" si="26"/>
        <v>1.4039537943491168E-3</v>
      </c>
      <c r="S59" s="5">
        <f t="shared" si="26"/>
        <v>1.6114436552548102E-3</v>
      </c>
      <c r="T59" s="5">
        <f t="shared" si="26"/>
        <v>2.0096138252813649E-3</v>
      </c>
      <c r="U59" s="5">
        <f t="shared" si="26"/>
        <v>2.8908932628441573E-3</v>
      </c>
      <c r="V59" s="5">
        <f t="shared" si="26"/>
        <v>4.9674945475800527E-3</v>
      </c>
      <c r="W59" s="5">
        <f t="shared" si="26"/>
        <v>9.9257302871588737E-3</v>
      </c>
      <c r="X59" s="5">
        <f t="shared" si="26"/>
        <v>2.1653859489142724E-2</v>
      </c>
      <c r="Y59" s="5">
        <f t="shared" si="26"/>
        <v>4.8896565282662327E-2</v>
      </c>
      <c r="Z59" s="5">
        <f t="shared" si="26"/>
        <v>0.11086392578805949</v>
      </c>
      <c r="AA59" s="5">
        <f t="shared" si="26"/>
        <v>0.24883050357198608</v>
      </c>
      <c r="AB59" s="39">
        <f t="shared" si="26"/>
        <v>0.54963826646072145</v>
      </c>
    </row>
    <row r="60" spans="2:28" x14ac:dyDescent="0.25">
      <c r="B60" s="36">
        <v>0.1</v>
      </c>
      <c r="C60" s="33">
        <f t="shared" si="24"/>
        <v>0.85421447917837401</v>
      </c>
      <c r="D60" s="3">
        <f t="shared" ref="D60:AB60" si="27">IF((D$26-$C60)&lt;-0.3,0,(0.05*((D44+0.3)/0.352)^30+0.017*(D44+0.3)^2))</f>
        <v>0</v>
      </c>
      <c r="E60" s="3">
        <f t="shared" si="27"/>
        <v>0</v>
      </c>
      <c r="F60" s="3">
        <f t="shared" si="27"/>
        <v>3.5637336587428249E-5</v>
      </c>
      <c r="G60" s="3">
        <f t="shared" si="27"/>
        <v>3.61308107544684E-4</v>
      </c>
      <c r="H60" s="3">
        <f t="shared" si="27"/>
        <v>6.5164463068590622E-4</v>
      </c>
      <c r="I60" s="3">
        <f t="shared" si="27"/>
        <v>7.1991564133488072E-4</v>
      </c>
      <c r="J60" s="3">
        <f t="shared" si="27"/>
        <v>7.9159870212361209E-4</v>
      </c>
      <c r="K60" s="3">
        <f t="shared" si="27"/>
        <v>8.6672667850371497E-4</v>
      </c>
      <c r="L60" s="3">
        <f t="shared" si="27"/>
        <v>9.4541255001017268E-4</v>
      </c>
      <c r="M60" s="3">
        <f t="shared" si="27"/>
        <v>1.0280245103845285E-3</v>
      </c>
      <c r="N60" s="3">
        <f t="shared" si="27"/>
        <v>1.1157051005606009E-3</v>
      </c>
      <c r="O60" s="3">
        <f t="shared" si="27"/>
        <v>1.2118432710400274E-3</v>
      </c>
      <c r="P60" s="3">
        <f t="shared" si="27"/>
        <v>1.3260805625050515E-3</v>
      </c>
      <c r="Q60" s="3">
        <f t="shared" si="27"/>
        <v>1.4848071775613488E-3</v>
      </c>
      <c r="R60" s="3">
        <f t="shared" si="27"/>
        <v>1.7577084955003848E-3</v>
      </c>
      <c r="S60" s="3">
        <f t="shared" si="27"/>
        <v>2.3227394145606465E-3</v>
      </c>
      <c r="T60" s="3">
        <f t="shared" si="27"/>
        <v>3.6203626058837995E-3</v>
      </c>
      <c r="U60" s="3">
        <f t="shared" si="27"/>
        <v>6.7093657330670967E-3</v>
      </c>
      <c r="V60" s="3">
        <f t="shared" si="27"/>
        <v>1.4066021098841402E-2</v>
      </c>
      <c r="W60" s="3">
        <f t="shared" si="27"/>
        <v>3.1334444224981481E-2</v>
      </c>
      <c r="X60" s="3">
        <f t="shared" si="27"/>
        <v>7.1070794482505362E-2</v>
      </c>
      <c r="Y60" s="3">
        <f t="shared" si="27"/>
        <v>0.16057622364303908</v>
      </c>
      <c r="Z60" s="3">
        <f t="shared" si="27"/>
        <v>0.35794303147258288</v>
      </c>
      <c r="AA60" s="3">
        <f t="shared" si="27"/>
        <v>0.78427998197314996</v>
      </c>
      <c r="AB60" s="16">
        <f t="shared" si="27"/>
        <v>1.6872256292036012</v>
      </c>
    </row>
    <row r="61" spans="2:28" x14ac:dyDescent="0.25">
      <c r="B61" s="36">
        <v>0.2</v>
      </c>
      <c r="C61" s="33">
        <f t="shared" si="24"/>
        <v>0.83965363926603431</v>
      </c>
      <c r="D61" s="3">
        <f t="shared" ref="D61:AB62" si="28">IF((D$26-$C61)&lt;-0.3,0,(0.05*((D45+0.3)/0.352)^30+0.017*(D45+0.3)^2))</f>
        <v>0</v>
      </c>
      <c r="E61" s="3">
        <f t="shared" si="28"/>
        <v>0</v>
      </c>
      <c r="F61" s="3">
        <f t="shared" si="28"/>
        <v>6.1908615315176501E-5</v>
      </c>
      <c r="G61" s="3">
        <f t="shared" si="28"/>
        <v>4.3708624465815696E-4</v>
      </c>
      <c r="H61" s="3">
        <f t="shared" si="28"/>
        <v>7.5218484410006061E-4</v>
      </c>
      <c r="I61" s="3">
        <f t="shared" si="28"/>
        <v>8.2543225132017211E-4</v>
      </c>
      <c r="J61" s="3">
        <f t="shared" si="28"/>
        <v>9.0215990474958594E-4</v>
      </c>
      <c r="K61" s="3">
        <f t="shared" si="28"/>
        <v>9.8256268169039573E-4</v>
      </c>
      <c r="L61" s="3">
        <f t="shared" si="28"/>
        <v>1.0672613227571497E-3</v>
      </c>
      <c r="M61" s="3">
        <f t="shared" si="28"/>
        <v>1.158141947559787E-3</v>
      </c>
      <c r="N61" s="3">
        <f t="shared" si="28"/>
        <v>1.2606914626132684E-3</v>
      </c>
      <c r="O61" s="3">
        <f t="shared" si="28"/>
        <v>1.390241828459032E-3</v>
      </c>
      <c r="P61" s="3">
        <f t="shared" si="28"/>
        <v>1.5880636331101969E-3</v>
      </c>
      <c r="Q61" s="3">
        <f t="shared" si="28"/>
        <v>1.9614536729785888E-3</v>
      </c>
      <c r="R61" s="3">
        <f t="shared" si="28"/>
        <v>2.7804673834111839E-3</v>
      </c>
      <c r="S61" s="3">
        <f t="shared" si="28"/>
        <v>4.7045174646227518E-3</v>
      </c>
      <c r="T61" s="3">
        <f t="shared" si="28"/>
        <v>9.2986660979160699E-3</v>
      </c>
      <c r="U61" s="3">
        <f t="shared" si="28"/>
        <v>2.0179771532752987E-2</v>
      </c>
      <c r="V61" s="3">
        <f t="shared" si="28"/>
        <v>4.5499485656276636E-2</v>
      </c>
      <c r="W61" s="3">
        <f t="shared" si="28"/>
        <v>0.10320114763548986</v>
      </c>
      <c r="X61" s="3">
        <f t="shared" si="28"/>
        <v>0.23191086041590037</v>
      </c>
      <c r="Y61" s="3">
        <f t="shared" si="28"/>
        <v>0.51304428015859915</v>
      </c>
      <c r="Z61" s="3">
        <f t="shared" si="28"/>
        <v>1.114819107677903</v>
      </c>
      <c r="AA61" s="3">
        <f t="shared" si="28"/>
        <v>2.3782882457707677</v>
      </c>
      <c r="AB61" s="16">
        <f t="shared" si="28"/>
        <v>4.9826141735659668</v>
      </c>
    </row>
    <row r="62" spans="2:28" x14ac:dyDescent="0.25">
      <c r="B62" s="36">
        <v>0.25</v>
      </c>
      <c r="C62" s="33">
        <f t="shared" si="24"/>
        <v>0.83237321930986452</v>
      </c>
      <c r="D62" s="3">
        <f t="shared" si="28"/>
        <v>0</v>
      </c>
      <c r="E62" s="3">
        <f t="shared" si="28"/>
        <v>0</v>
      </c>
      <c r="F62" s="3">
        <f t="shared" si="28"/>
        <v>7.7747484930698501E-5</v>
      </c>
      <c r="G62" s="3">
        <f t="shared" si="28"/>
        <v>4.7767855006643315E-4</v>
      </c>
      <c r="H62" s="3">
        <f t="shared" si="28"/>
        <v>8.0517123461063564E-4</v>
      </c>
      <c r="I62" s="3">
        <f t="shared" si="28"/>
        <v>8.8094173795533605E-4</v>
      </c>
      <c r="J62" s="3">
        <f t="shared" si="28"/>
        <v>9.6031007440717598E-4</v>
      </c>
      <c r="K62" s="3">
        <f t="shared" si="28"/>
        <v>1.0437314149910274E-3</v>
      </c>
      <c r="L62" s="3">
        <f t="shared" si="28"/>
        <v>1.1326061227716774E-3</v>
      </c>
      <c r="M62" s="3">
        <f t="shared" si="28"/>
        <v>1.2310551010968223E-3</v>
      </c>
      <c r="N62" s="3">
        <f t="shared" si="28"/>
        <v>1.3507166038051091E-3</v>
      </c>
      <c r="O62" s="3">
        <f t="shared" si="28"/>
        <v>1.5232299298589237E-3</v>
      </c>
      <c r="P62" s="3">
        <f t="shared" si="28"/>
        <v>1.8316133180949208E-3</v>
      </c>
      <c r="Q62" s="3">
        <f t="shared" si="28"/>
        <v>2.486619897921735E-3</v>
      </c>
      <c r="R62" s="3">
        <f t="shared" si="28"/>
        <v>4.0070163898318816E-3</v>
      </c>
      <c r="S62" s="3">
        <f t="shared" si="28"/>
        <v>7.633374399594022E-3</v>
      </c>
      <c r="T62" s="3">
        <f t="shared" si="28"/>
        <v>1.6253038650766237E-2</v>
      </c>
      <c r="U62" s="3">
        <f t="shared" si="28"/>
        <v>3.641702396803112E-2</v>
      </c>
      <c r="V62" s="3">
        <f t="shared" si="28"/>
        <v>8.2636298334220148E-2</v>
      </c>
      <c r="W62" s="3">
        <f t="shared" si="28"/>
        <v>0.18633419687484604</v>
      </c>
      <c r="X62" s="3">
        <f t="shared" si="28"/>
        <v>0.4141174261595984</v>
      </c>
      <c r="Y62" s="3">
        <f t="shared" si="28"/>
        <v>0.90433999667177145</v>
      </c>
      <c r="Z62" s="3">
        <f t="shared" si="28"/>
        <v>1.9389265839239018</v>
      </c>
      <c r="AA62" s="3">
        <f t="shared" si="28"/>
        <v>4.0819906286176542</v>
      </c>
      <c r="AB62" s="16">
        <f t="shared" si="28"/>
        <v>8.4429235271736118</v>
      </c>
    </row>
    <row r="63" spans="2:28" x14ac:dyDescent="0.25">
      <c r="B63" s="36">
        <v>0.3</v>
      </c>
      <c r="C63" s="33">
        <f t="shared" si="24"/>
        <v>0.82509279935369462</v>
      </c>
      <c r="D63" s="3">
        <f t="shared" ref="D63:AB63" si="29">IF((D$26-$C63)&lt;-0.3,0,(0.05*((D47+0.3)/0.352)^30+0.017*(D47+0.3)^2))</f>
        <v>0</v>
      </c>
      <c r="E63" s="3">
        <f t="shared" si="29"/>
        <v>0</v>
      </c>
      <c r="F63" s="3">
        <f t="shared" si="29"/>
        <v>9.5388508047319426E-5</v>
      </c>
      <c r="G63" s="3">
        <f t="shared" si="29"/>
        <v>5.2007302887440733E-4</v>
      </c>
      <c r="H63" s="3">
        <f t="shared" si="29"/>
        <v>8.5998814198204614E-4</v>
      </c>
      <c r="I63" s="3">
        <f t="shared" si="29"/>
        <v>9.3835257286521982E-4</v>
      </c>
      <c r="J63" s="3">
        <f t="shared" si="29"/>
        <v>1.0205912815979767E-3</v>
      </c>
      <c r="K63" s="3">
        <f t="shared" si="29"/>
        <v>1.1077405660540984E-3</v>
      </c>
      <c r="L63" s="3">
        <f t="shared" si="29"/>
        <v>1.2028860112380244E-3</v>
      </c>
      <c r="M63" s="3">
        <f t="shared" si="29"/>
        <v>1.314837176848426E-3</v>
      </c>
      <c r="N63" s="3">
        <f t="shared" si="29"/>
        <v>1.4677862582442656E-3</v>
      </c>
      <c r="O63" s="3">
        <f t="shared" si="29"/>
        <v>1.7258099060072796E-3</v>
      </c>
      <c r="P63" s="3">
        <f t="shared" si="29"/>
        <v>2.2530065370997103E-3</v>
      </c>
      <c r="Q63" s="3">
        <f t="shared" si="29"/>
        <v>3.456624438174496E-3</v>
      </c>
      <c r="R63" s="3">
        <f t="shared" si="29"/>
        <v>6.3180538432556178E-3</v>
      </c>
      <c r="S63" s="3">
        <f t="shared" si="29"/>
        <v>1.3137929205545166E-2</v>
      </c>
      <c r="T63" s="3">
        <f t="shared" si="29"/>
        <v>2.9171592915191492E-2</v>
      </c>
      <c r="U63" s="3">
        <f t="shared" si="29"/>
        <v>6.6134592725689542E-2</v>
      </c>
      <c r="V63" s="3">
        <f t="shared" si="29"/>
        <v>0.14955022674696727</v>
      </c>
      <c r="W63" s="3">
        <f t="shared" si="29"/>
        <v>0.33382839851614488</v>
      </c>
      <c r="X63" s="3">
        <f t="shared" si="29"/>
        <v>0.73259982149366054</v>
      </c>
      <c r="Y63" s="3">
        <f t="shared" si="29"/>
        <v>1.5785984371201591</v>
      </c>
      <c r="Z63" s="3">
        <f t="shared" si="29"/>
        <v>3.3397786648991579</v>
      </c>
      <c r="AA63" s="3">
        <f t="shared" si="29"/>
        <v>6.9406863243308239</v>
      </c>
      <c r="AB63" s="16">
        <f t="shared" si="29"/>
        <v>14.177735023829992</v>
      </c>
    </row>
    <row r="64" spans="2:28" x14ac:dyDescent="0.25">
      <c r="B64" s="36">
        <v>0.35</v>
      </c>
      <c r="C64" s="33">
        <f t="shared" si="24"/>
        <v>0.81781237939752482</v>
      </c>
      <c r="D64" s="3">
        <f t="shared" ref="D64:AB64" si="30">IF((D$26-$C64)&lt;-0.3,0,(0.05*((D48+0.3)/0.352)^30+0.017*(D48+0.3)^2))</f>
        <v>0</v>
      </c>
      <c r="E64" s="3">
        <f t="shared" si="30"/>
        <v>0</v>
      </c>
      <c r="F64" s="3">
        <f t="shared" si="30"/>
        <v>1.1483168466503875E-4</v>
      </c>
      <c r="G64" s="3">
        <f t="shared" si="30"/>
        <v>5.642697260108214E-4</v>
      </c>
      <c r="H64" s="3">
        <f t="shared" si="30"/>
        <v>9.1667816003996065E-4</v>
      </c>
      <c r="I64" s="3">
        <f t="shared" si="30"/>
        <v>9.978041536034606E-4</v>
      </c>
      <c r="J64" s="3">
        <f t="shared" si="30"/>
        <v>1.0834376652341193E-3</v>
      </c>
      <c r="K64" s="3">
        <f t="shared" si="30"/>
        <v>1.1758819114444331E-3</v>
      </c>
      <c r="L64" s="3">
        <f t="shared" si="30"/>
        <v>1.2817861285307874E-3</v>
      </c>
      <c r="M64" s="3">
        <f t="shared" si="30"/>
        <v>1.4195989188689308E-3</v>
      </c>
      <c r="N64" s="3">
        <f t="shared" si="30"/>
        <v>1.6386541753800653E-3</v>
      </c>
      <c r="O64" s="3">
        <f t="shared" si="30"/>
        <v>2.0664271065677204E-3</v>
      </c>
      <c r="P64" s="3">
        <f t="shared" si="30"/>
        <v>3.0219261908272245E-3</v>
      </c>
      <c r="Q64" s="3">
        <f t="shared" si="30"/>
        <v>5.2799275612993701E-3</v>
      </c>
      <c r="R64" s="3">
        <f t="shared" si="30"/>
        <v>1.0670067292211342E-2</v>
      </c>
      <c r="S64" s="3">
        <f t="shared" si="30"/>
        <v>2.340068118907172E-2</v>
      </c>
      <c r="T64" s="3">
        <f t="shared" si="30"/>
        <v>5.2914343744839144E-2</v>
      </c>
      <c r="U64" s="3">
        <f t="shared" si="30"/>
        <v>0.11990884064174702</v>
      </c>
      <c r="V64" s="3">
        <f t="shared" si="30"/>
        <v>0.26876324178259514</v>
      </c>
      <c r="W64" s="3">
        <f t="shared" si="30"/>
        <v>0.59266869641654962</v>
      </c>
      <c r="X64" s="3">
        <f t="shared" si="30"/>
        <v>1.2834891468966767</v>
      </c>
      <c r="Y64" s="3">
        <f t="shared" si="30"/>
        <v>2.7289080953288454</v>
      </c>
      <c r="Z64" s="3">
        <f t="shared" si="30"/>
        <v>5.6984744744578881</v>
      </c>
      <c r="AA64" s="3">
        <f t="shared" si="30"/>
        <v>11.69411848079765</v>
      </c>
      <c r="AB64" s="16">
        <f t="shared" si="30"/>
        <v>23.600338196157949</v>
      </c>
    </row>
    <row r="65" spans="2:28" x14ac:dyDescent="0.25">
      <c r="B65" s="36">
        <v>0.4</v>
      </c>
      <c r="C65" s="33">
        <f t="shared" si="24"/>
        <v>0.81053195944135492</v>
      </c>
      <c r="D65" s="3">
        <f t="shared" ref="D65:AB65" si="31">IF((D$26-$C65)&lt;-0.3,0,(0.05*((D49+0.3)/0.352)^30+0.017*(D49+0.3)^2))</f>
        <v>0</v>
      </c>
      <c r="E65" s="3">
        <f t="shared" si="31"/>
        <v>0</v>
      </c>
      <c r="F65" s="3">
        <f t="shared" si="31"/>
        <v>1.3607701478385713E-4</v>
      </c>
      <c r="G65" s="3">
        <f t="shared" si="31"/>
        <v>6.102687780553611E-4</v>
      </c>
      <c r="H65" s="3">
        <f t="shared" si="31"/>
        <v>9.7534278059668682E-4</v>
      </c>
      <c r="I65" s="3">
        <f t="shared" si="31"/>
        <v>1.0596167247752771E-3</v>
      </c>
      <c r="J65" s="3">
        <f t="shared" si="31"/>
        <v>1.1498136556449766E-3</v>
      </c>
      <c r="K65" s="3">
        <f t="shared" si="31"/>
        <v>1.2509375430860079E-3</v>
      </c>
      <c r="L65" s="3">
        <f t="shared" si="31"/>
        <v>1.3770187298924289E-3</v>
      </c>
      <c r="M65" s="3">
        <f t="shared" si="31"/>
        <v>1.5659441501723512E-3</v>
      </c>
      <c r="N65" s="3">
        <f t="shared" si="31"/>
        <v>1.9165052344276281E-3</v>
      </c>
      <c r="O65" s="3">
        <f t="shared" si="31"/>
        <v>2.6780374078905328E-3</v>
      </c>
      <c r="P65" s="3">
        <f t="shared" si="31"/>
        <v>4.4609341740936767E-3</v>
      </c>
      <c r="Q65" s="3">
        <f t="shared" si="31"/>
        <v>8.717427056231181E-3</v>
      </c>
      <c r="R65" s="3">
        <f t="shared" si="31"/>
        <v>1.8811267133121805E-2</v>
      </c>
      <c r="S65" s="3">
        <f t="shared" si="31"/>
        <v>4.2339908474146107E-2</v>
      </c>
      <c r="T65" s="3">
        <f t="shared" si="31"/>
        <v>9.6060601331524609E-2</v>
      </c>
      <c r="U65" s="3">
        <f t="shared" si="31"/>
        <v>0.21611505954023538</v>
      </c>
      <c r="V65" s="3">
        <f t="shared" si="31"/>
        <v>0.47881994928324328</v>
      </c>
      <c r="W65" s="3">
        <f t="shared" si="31"/>
        <v>1.0421274193650061</v>
      </c>
      <c r="X65" s="3">
        <f t="shared" si="31"/>
        <v>2.2267972487469203</v>
      </c>
      <c r="Y65" s="3">
        <f t="shared" si="31"/>
        <v>4.6725656298601344</v>
      </c>
      <c r="Z65" s="3">
        <f t="shared" si="31"/>
        <v>9.6336594065292243</v>
      </c>
      <c r="AA65" s="3">
        <f t="shared" si="31"/>
        <v>19.529240639777203</v>
      </c>
      <c r="AB65" s="16">
        <f t="shared" si="31"/>
        <v>38.953423030253383</v>
      </c>
    </row>
    <row r="66" spans="2:28" x14ac:dyDescent="0.25">
      <c r="B66" s="36">
        <v>0.45</v>
      </c>
      <c r="C66" s="33">
        <f t="shared" si="24"/>
        <v>0.80325153948518513</v>
      </c>
      <c r="D66" s="3">
        <f t="shared" ref="D66:AB66" si="32">IF((D$26-$C66)&lt;-0.3,0,(0.05*((D50+0.3)/0.352)^30+0.017*(D50+0.3)^2))</f>
        <v>0</v>
      </c>
      <c r="E66" s="3">
        <f t="shared" si="32"/>
        <v>0</v>
      </c>
      <c r="F66" s="3">
        <f t="shared" si="32"/>
        <v>1.591244984037744E-4</v>
      </c>
      <c r="G66" s="3">
        <f t="shared" si="32"/>
        <v>6.5807058250311776E-4</v>
      </c>
      <c r="H66" s="3">
        <f t="shared" si="32"/>
        <v>1.0362174204881242E-3</v>
      </c>
      <c r="I66" s="3">
        <f t="shared" si="32"/>
        <v>1.1245080362117961E-3</v>
      </c>
      <c r="J66" s="3">
        <f t="shared" si="32"/>
        <v>1.2218134179970816E-3</v>
      </c>
      <c r="K66" s="3">
        <f t="shared" si="32"/>
        <v>1.3387741600791607E-3</v>
      </c>
      <c r="L66" s="3">
        <f t="shared" si="32"/>
        <v>1.504411145318873E-3</v>
      </c>
      <c r="M66" s="3">
        <f t="shared" si="32"/>
        <v>1.7951019229719178E-3</v>
      </c>
      <c r="N66" s="3">
        <f t="shared" si="32"/>
        <v>2.4052871542128715E-3</v>
      </c>
      <c r="O66" s="3">
        <f t="shared" si="32"/>
        <v>3.8148404784246852E-3</v>
      </c>
      <c r="P66" s="3">
        <f t="shared" si="32"/>
        <v>7.1741559626215855E-3</v>
      </c>
      <c r="Q66" s="3">
        <f t="shared" si="32"/>
        <v>1.516689823295609E-2</v>
      </c>
      <c r="R66" s="3">
        <f t="shared" si="32"/>
        <v>3.3895226623614959E-2</v>
      </c>
      <c r="S66" s="3">
        <f t="shared" si="32"/>
        <v>7.6903621599968081E-2</v>
      </c>
      <c r="T66" s="3">
        <f t="shared" si="32"/>
        <v>0.17357936607022692</v>
      </c>
      <c r="U66" s="3">
        <f t="shared" si="32"/>
        <v>0.38632762499906015</v>
      </c>
      <c r="V66" s="3">
        <f t="shared" si="32"/>
        <v>0.84500008564474649</v>
      </c>
      <c r="W66" s="3">
        <f t="shared" si="32"/>
        <v>1.8146317930201497</v>
      </c>
      <c r="X66" s="3">
        <f t="shared" si="32"/>
        <v>3.8263701449787564</v>
      </c>
      <c r="Y66" s="3">
        <f t="shared" si="32"/>
        <v>7.9263278253575811</v>
      </c>
      <c r="Z66" s="3">
        <f t="shared" si="32"/>
        <v>16.141069237141323</v>
      </c>
      <c r="AA66" s="3">
        <f t="shared" si="32"/>
        <v>32.335169372013709</v>
      </c>
      <c r="AB66" s="16">
        <f t="shared" si="32"/>
        <v>63.768345111313877</v>
      </c>
    </row>
    <row r="67" spans="2:28" x14ac:dyDescent="0.25">
      <c r="B67" s="36">
        <v>0.5</v>
      </c>
      <c r="C67" s="33">
        <f t="shared" ref="C67:C73" si="33">C35</f>
        <v>0.79597111952901534</v>
      </c>
      <c r="D67" s="3">
        <f t="shared" ref="D67:AB67" si="34">IF((D$26-$C67)&lt;-0.3,0,(0.05*((D51+0.3)/0.352)^30+0.017*(D51+0.3)^2))</f>
        <v>0</v>
      </c>
      <c r="E67" s="3">
        <f t="shared" si="34"/>
        <v>2.759419234411858E-7</v>
      </c>
      <c r="F67" s="3">
        <f t="shared" si="34"/>
        <v>1.8397413552479548E-4</v>
      </c>
      <c r="G67" s="3">
        <f t="shared" si="34"/>
        <v>7.0767625051125624E-4</v>
      </c>
      <c r="H67" s="3">
        <f t="shared" si="34"/>
        <v>1.0998345113950839E-3</v>
      </c>
      <c r="I67" s="3">
        <f t="shared" si="34"/>
        <v>1.1940497005017564E-3</v>
      </c>
      <c r="J67" s="3">
        <f t="shared" si="34"/>
        <v>1.303887324434431E-3</v>
      </c>
      <c r="K67" s="3">
        <f t="shared" si="34"/>
        <v>1.4515184619490371E-3</v>
      </c>
      <c r="L67" s="3">
        <f t="shared" si="34"/>
        <v>1.6958471715658484E-3</v>
      </c>
      <c r="M67" s="3">
        <f t="shared" si="34"/>
        <v>2.1881576610474881E-3</v>
      </c>
      <c r="N67" s="3">
        <f t="shared" si="34"/>
        <v>3.3049030869609398E-3</v>
      </c>
      <c r="O67" s="3">
        <f t="shared" si="34"/>
        <v>5.9555406044858924E-3</v>
      </c>
      <c r="P67" s="3">
        <f t="shared" si="34"/>
        <v>1.2277097522145052E-2</v>
      </c>
      <c r="Q67" s="3">
        <f t="shared" si="34"/>
        <v>2.7162002069197427E-2</v>
      </c>
      <c r="R67" s="3">
        <f t="shared" si="34"/>
        <v>6.1539529461409059E-2</v>
      </c>
      <c r="S67" s="3">
        <f t="shared" si="34"/>
        <v>0.13926690184176355</v>
      </c>
      <c r="T67" s="3">
        <f t="shared" si="34"/>
        <v>0.31129697480221985</v>
      </c>
      <c r="U67" s="3">
        <f t="shared" si="34"/>
        <v>0.6842281521442839</v>
      </c>
      <c r="V67" s="3">
        <f t="shared" si="34"/>
        <v>1.4767556780811451</v>
      </c>
      <c r="W67" s="3">
        <f t="shared" si="34"/>
        <v>3.1293036515951047</v>
      </c>
      <c r="X67" s="3">
        <f t="shared" si="34"/>
        <v>6.5133368582902254</v>
      </c>
      <c r="Y67" s="3">
        <f t="shared" si="34"/>
        <v>13.324559326445643</v>
      </c>
      <c r="Z67" s="3">
        <f t="shared" si="34"/>
        <v>26.810248413993747</v>
      </c>
      <c r="AA67" s="3">
        <f t="shared" si="34"/>
        <v>53.095054084194508</v>
      </c>
      <c r="AB67" s="16">
        <f t="shared" si="34"/>
        <v>103.56408283612484</v>
      </c>
    </row>
    <row r="68" spans="2:28" x14ac:dyDescent="0.25">
      <c r="B68" s="36">
        <v>0.55000000000000004</v>
      </c>
      <c r="C68" s="33">
        <f t="shared" si="33"/>
        <v>0.78869069957284543</v>
      </c>
      <c r="D68" s="3">
        <f t="shared" ref="D68:AB68" si="35">IF((D$26-$C68)&lt;-0.3,0,(0.05*((D52+0.3)/0.352)^30+0.017*(D52+0.3)^2))</f>
        <v>0</v>
      </c>
      <c r="E68" s="3">
        <f t="shared" si="35"/>
        <v>2.1743046945778501E-6</v>
      </c>
      <c r="F68" s="3">
        <f t="shared" si="35"/>
        <v>2.1062592614695322E-4</v>
      </c>
      <c r="G68" s="3">
        <f t="shared" si="35"/>
        <v>7.5908877420485072E-4</v>
      </c>
      <c r="H68" s="3">
        <f t="shared" si="35"/>
        <v>1.1673698911218099E-3</v>
      </c>
      <c r="I68" s="3">
        <f t="shared" si="35"/>
        <v>1.2716081055311372E-3</v>
      </c>
      <c r="J68" s="3">
        <f t="shared" si="35"/>
        <v>1.4053021895361084E-3</v>
      </c>
      <c r="K68" s="3">
        <f t="shared" si="35"/>
        <v>1.6137666608191149E-3</v>
      </c>
      <c r="L68" s="3">
        <f t="shared" si="35"/>
        <v>2.0144331452095093E-3</v>
      </c>
      <c r="M68" s="3">
        <f t="shared" si="35"/>
        <v>2.9019780409787308E-3</v>
      </c>
      <c r="N68" s="3">
        <f t="shared" si="35"/>
        <v>4.9939106220388638E-3</v>
      </c>
      <c r="O68" s="3">
        <f t="shared" si="35"/>
        <v>9.9886916271422124E-3</v>
      </c>
      <c r="P68" s="3">
        <f t="shared" si="35"/>
        <v>2.1801739715969028E-2</v>
      </c>
      <c r="Q68" s="3">
        <f t="shared" si="35"/>
        <v>4.9237017930829484E-2</v>
      </c>
      <c r="R68" s="3">
        <f t="shared" si="35"/>
        <v>0.11163109588327198</v>
      </c>
      <c r="S68" s="3">
        <f t="shared" si="35"/>
        <v>0.25052273859955465</v>
      </c>
      <c r="T68" s="3">
        <f t="shared" si="35"/>
        <v>0.55329471884543491</v>
      </c>
      <c r="U68" s="3">
        <f t="shared" si="35"/>
        <v>1.2001573586700636</v>
      </c>
      <c r="V68" s="3">
        <f t="shared" si="35"/>
        <v>2.5558320501502068</v>
      </c>
      <c r="W68" s="3">
        <f t="shared" si="35"/>
        <v>5.3453939735616034</v>
      </c>
      <c r="X68" s="3">
        <f t="shared" si="35"/>
        <v>10.986030313351232</v>
      </c>
      <c r="Y68" s="3">
        <f t="shared" si="35"/>
        <v>22.203255344934114</v>
      </c>
      <c r="Z68" s="3">
        <f t="shared" si="35"/>
        <v>44.158576683209482</v>
      </c>
      <c r="AA68" s="3">
        <f t="shared" si="35"/>
        <v>86.484044248089674</v>
      </c>
      <c r="AB68" s="16">
        <f t="shared" si="35"/>
        <v>166.90364756789884</v>
      </c>
    </row>
    <row r="69" spans="2:28" x14ac:dyDescent="0.25">
      <c r="B69" s="36">
        <v>0.6</v>
      </c>
      <c r="C69" s="33">
        <f t="shared" si="33"/>
        <v>0.78141027961667564</v>
      </c>
      <c r="D69" s="3">
        <f t="shared" ref="D69:AB69" si="36">IF((D$26-$C69)&lt;-0.3,0,(0.05*((D53+0.3)/0.352)^30+0.017*(D53+0.3)^2))</f>
        <v>0</v>
      </c>
      <c r="E69" s="3">
        <f t="shared" si="36"/>
        <v>5.8748209668131416E-6</v>
      </c>
      <c r="F69" s="3">
        <f t="shared" si="36"/>
        <v>2.3907987027045014E-4</v>
      </c>
      <c r="G69" s="3">
        <f t="shared" si="36"/>
        <v>8.1231593531260024E-4</v>
      </c>
      <c r="H69" s="3">
        <f t="shared" si="36"/>
        <v>1.241362612548863E-3</v>
      </c>
      <c r="I69" s="3">
        <f t="shared" si="36"/>
        <v>1.3642455868716095E-3</v>
      </c>
      <c r="J69" s="3">
        <f t="shared" si="36"/>
        <v>1.5449848214494786E-3</v>
      </c>
      <c r="K69" s="3">
        <f t="shared" si="36"/>
        <v>1.8745177261605738E-3</v>
      </c>
      <c r="L69" s="3">
        <f t="shared" si="36"/>
        <v>2.5829953594195174E-3</v>
      </c>
      <c r="M69" s="3">
        <f t="shared" si="36"/>
        <v>4.2353116250664451E-3</v>
      </c>
      <c r="N69" s="3">
        <f t="shared" si="36"/>
        <v>8.1787233241029395E-3</v>
      </c>
      <c r="O69" s="3">
        <f t="shared" si="36"/>
        <v>1.7540978958103817E-2</v>
      </c>
      <c r="P69" s="3">
        <f t="shared" si="36"/>
        <v>3.9401716379501156E-2</v>
      </c>
      <c r="Q69" s="3">
        <f t="shared" si="36"/>
        <v>8.9407796544475768E-2</v>
      </c>
      <c r="R69" s="3">
        <f t="shared" si="36"/>
        <v>0.20137081630695722</v>
      </c>
      <c r="S69" s="3">
        <f t="shared" si="36"/>
        <v>0.44681674087943757</v>
      </c>
      <c r="T69" s="3">
        <f t="shared" si="36"/>
        <v>0.97403689604711563</v>
      </c>
      <c r="U69" s="3">
        <f t="shared" si="36"/>
        <v>2.0846634461489484</v>
      </c>
      <c r="V69" s="3">
        <f t="shared" si="36"/>
        <v>4.3812153743970654</v>
      </c>
      <c r="W69" s="3">
        <f t="shared" si="36"/>
        <v>9.0466936448483679</v>
      </c>
      <c r="X69" s="3">
        <f t="shared" si="36"/>
        <v>18.366079476634063</v>
      </c>
      <c r="Y69" s="3">
        <f t="shared" si="36"/>
        <v>36.684471874422229</v>
      </c>
      <c r="Z69" s="3">
        <f t="shared" si="36"/>
        <v>72.142338232251902</v>
      </c>
      <c r="AA69" s="3">
        <f t="shared" si="36"/>
        <v>139.77537721448113</v>
      </c>
      <c r="AB69" s="16">
        <f t="shared" si="36"/>
        <v>266.9800960759332</v>
      </c>
    </row>
    <row r="70" spans="2:28" x14ac:dyDescent="0.25">
      <c r="B70" s="36">
        <v>0.65</v>
      </c>
      <c r="C70" s="33">
        <f t="shared" si="33"/>
        <v>0.77412985966050574</v>
      </c>
      <c r="D70" s="3">
        <f t="shared" ref="D70:AB70" si="37">IF((D$26-$C70)&lt;-0.3,0,(0.05*((D54+0.3)/0.352)^30+0.017*(D54+0.3)^2))</f>
        <v>0</v>
      </c>
      <c r="E70" s="3">
        <f t="shared" si="37"/>
        <v>1.1377490740147173E-5</v>
      </c>
      <c r="F70" s="3">
        <f t="shared" si="37"/>
        <v>2.6933596789642452E-4</v>
      </c>
      <c r="G70" s="3">
        <f t="shared" si="37"/>
        <v>8.6737732600454314E-4</v>
      </c>
      <c r="H70" s="3">
        <f t="shared" si="37"/>
        <v>1.3271801834248954E-3</v>
      </c>
      <c r="I70" s="3">
        <f t="shared" si="37"/>
        <v>1.4864891573670846E-3</v>
      </c>
      <c r="J70" s="3">
        <f t="shared" si="37"/>
        <v>1.7608899276204913E-3</v>
      </c>
      <c r="K70" s="3">
        <f t="shared" si="37"/>
        <v>2.3297303549850287E-3</v>
      </c>
      <c r="L70" s="3">
        <f t="shared" si="37"/>
        <v>3.6368074508462155E-3</v>
      </c>
      <c r="M70" s="3">
        <f t="shared" si="37"/>
        <v>6.7486685860267421E-3</v>
      </c>
      <c r="N70" s="3">
        <f t="shared" si="37"/>
        <v>1.4159173657277641E-2</v>
      </c>
      <c r="O70" s="3">
        <f t="shared" si="37"/>
        <v>3.1551323488635333E-2</v>
      </c>
      <c r="P70" s="3">
        <f t="shared" si="37"/>
        <v>7.1565264870713269E-2</v>
      </c>
      <c r="Q70" s="3">
        <f t="shared" si="37"/>
        <v>0.16167959744062183</v>
      </c>
      <c r="R70" s="3">
        <f t="shared" si="37"/>
        <v>0.36035380633702152</v>
      </c>
      <c r="S70" s="3">
        <f t="shared" si="37"/>
        <v>0.78944163724043792</v>
      </c>
      <c r="T70" s="3">
        <f t="shared" si="37"/>
        <v>1.6980651893613861</v>
      </c>
      <c r="U70" s="3">
        <f t="shared" si="37"/>
        <v>3.5862652793071881</v>
      </c>
      <c r="V70" s="3">
        <f t="shared" si="37"/>
        <v>7.4403594497479242</v>
      </c>
      <c r="W70" s="3">
        <f t="shared" si="37"/>
        <v>15.173790340435591</v>
      </c>
      <c r="X70" s="3">
        <f t="shared" si="37"/>
        <v>30.440356225182043</v>
      </c>
      <c r="Y70" s="3">
        <f t="shared" si="37"/>
        <v>60.112692874749314</v>
      </c>
      <c r="Z70" s="3">
        <f t="shared" si="37"/>
        <v>116.93314274389358</v>
      </c>
      <c r="AA70" s="3">
        <f t="shared" si="37"/>
        <v>224.20408028434898</v>
      </c>
      <c r="AB70" s="16">
        <f t="shared" si="37"/>
        <v>423.98226067344245</v>
      </c>
    </row>
    <row r="71" spans="2:28" x14ac:dyDescent="0.25">
      <c r="B71" s="36">
        <v>0.7</v>
      </c>
      <c r="C71" s="33">
        <f t="shared" si="33"/>
        <v>0.76684943970433594</v>
      </c>
      <c r="D71" s="3">
        <f t="shared" ref="D71:AB71" si="38">IF((D$26-$C71)&lt;-0.3,0,(0.05*((D55+0.3)/0.352)^30+0.017*(D55+0.3)^2))</f>
        <v>0</v>
      </c>
      <c r="E71" s="3">
        <f t="shared" si="38"/>
        <v>1.8682314014579775E-5</v>
      </c>
      <c r="F71" s="3">
        <f t="shared" si="38"/>
        <v>3.0139421903062645E-4</v>
      </c>
      <c r="G71" s="3">
        <f t="shared" si="38"/>
        <v>9.2432080027688866E-4</v>
      </c>
      <c r="H71" s="3">
        <f t="shared" si="38"/>
        <v>1.4359435891290614E-3</v>
      </c>
      <c r="I71" s="3">
        <f t="shared" si="38"/>
        <v>1.6676672907535513E-3</v>
      </c>
      <c r="J71" s="3">
        <f t="shared" si="38"/>
        <v>2.1278158489404547E-3</v>
      </c>
      <c r="K71" s="3">
        <f t="shared" si="38"/>
        <v>3.1642965884160013E-3</v>
      </c>
      <c r="L71" s="3">
        <f t="shared" si="38"/>
        <v>5.6197258818570083E-3</v>
      </c>
      <c r="M71" s="3">
        <f t="shared" si="38"/>
        <v>1.1478759943254549E-2</v>
      </c>
      <c r="N71" s="3">
        <f t="shared" si="38"/>
        <v>2.529511336403947E-2</v>
      </c>
      <c r="O71" s="3">
        <f t="shared" si="38"/>
        <v>5.7262741268886252E-2</v>
      </c>
      <c r="P71" s="3">
        <f t="shared" si="38"/>
        <v>0.12967779238001134</v>
      </c>
      <c r="Q71" s="3">
        <f t="shared" si="38"/>
        <v>0.29024812880097167</v>
      </c>
      <c r="R71" s="3">
        <f t="shared" si="38"/>
        <v>0.63895997506957836</v>
      </c>
      <c r="S71" s="3">
        <f t="shared" si="38"/>
        <v>1.3812873046498471</v>
      </c>
      <c r="T71" s="3">
        <f t="shared" si="38"/>
        <v>2.9316872101233842</v>
      </c>
      <c r="U71" s="3">
        <f t="shared" si="38"/>
        <v>6.1114848252077723</v>
      </c>
      <c r="V71" s="3">
        <f t="shared" si="38"/>
        <v>12.521123531574181</v>
      </c>
      <c r="W71" s="3">
        <f t="shared" si="38"/>
        <v>25.229661412288717</v>
      </c>
      <c r="X71" s="3">
        <f t="shared" si="38"/>
        <v>50.033186357169903</v>
      </c>
      <c r="Y71" s="3">
        <f t="shared" si="38"/>
        <v>97.719504026983387</v>
      </c>
      <c r="Z71" s="3">
        <f t="shared" si="38"/>
        <v>188.08940531757446</v>
      </c>
      <c r="AA71" s="3">
        <f t="shared" si="38"/>
        <v>357.00598023211609</v>
      </c>
      <c r="AB71" s="16">
        <f t="shared" si="38"/>
        <v>668.60143307618841</v>
      </c>
    </row>
    <row r="72" spans="2:28" x14ac:dyDescent="0.25">
      <c r="B72" s="36">
        <v>0.75</v>
      </c>
      <c r="C72" s="33">
        <f t="shared" si="33"/>
        <v>0.75956901974816604</v>
      </c>
      <c r="D72" s="3">
        <f t="shared" ref="D72:AB72" si="39">IF((D$26-$C72)&lt;-0.3,0,(0.05*((D56+0.3)/0.352)^30+0.017*(D56+0.3)^2))</f>
        <v>0</v>
      </c>
      <c r="E72" s="3">
        <f t="shared" si="39"/>
        <v>2.7789290790111176E-5</v>
      </c>
      <c r="F72" s="3">
        <f t="shared" si="39"/>
        <v>3.3525462369962824E-4</v>
      </c>
      <c r="G72" s="3">
        <f t="shared" si="39"/>
        <v>9.8325996788300334E-4</v>
      </c>
      <c r="H72" s="3">
        <f t="shared" si="39"/>
        <v>1.5902595840776449E-3</v>
      </c>
      <c r="I72" s="3">
        <f t="shared" si="39"/>
        <v>1.9659495769598825E-3</v>
      </c>
      <c r="J72" s="3">
        <f t="shared" si="39"/>
        <v>2.7907479562710026E-3</v>
      </c>
      <c r="K72" s="3">
        <f t="shared" si="39"/>
        <v>4.7289854136805835E-3</v>
      </c>
      <c r="L72" s="3">
        <f t="shared" si="39"/>
        <v>9.3570298940360216E-3</v>
      </c>
      <c r="M72" s="3">
        <f t="shared" si="39"/>
        <v>2.0317071176789724E-2</v>
      </c>
      <c r="N72" s="3">
        <f t="shared" si="39"/>
        <v>4.5816164508993937E-2</v>
      </c>
      <c r="O72" s="3">
        <f t="shared" si="39"/>
        <v>0.10391609779365811</v>
      </c>
      <c r="P72" s="3">
        <f t="shared" si="39"/>
        <v>0.2334908302934606</v>
      </c>
      <c r="Q72" s="3">
        <f t="shared" si="39"/>
        <v>0.51646424196434826</v>
      </c>
      <c r="R72" s="3">
        <f t="shared" si="39"/>
        <v>1.1220763022988485</v>
      </c>
      <c r="S72" s="3">
        <f t="shared" si="39"/>
        <v>2.3933990398871927</v>
      </c>
      <c r="T72" s="3">
        <f t="shared" si="39"/>
        <v>5.0135146120352161</v>
      </c>
      <c r="U72" s="3">
        <f t="shared" si="39"/>
        <v>10.319481864359993</v>
      </c>
      <c r="V72" s="3">
        <f t="shared" si="39"/>
        <v>20.886287840252077</v>
      </c>
      <c r="W72" s="3">
        <f t="shared" si="39"/>
        <v>41.596839080013204</v>
      </c>
      <c r="X72" s="3">
        <f t="shared" si="39"/>
        <v>81.574808136124474</v>
      </c>
      <c r="Y72" s="3">
        <f t="shared" si="39"/>
        <v>157.62901338349747</v>
      </c>
      <c r="Z72" s="3">
        <f t="shared" si="39"/>
        <v>300.3121999442514</v>
      </c>
      <c r="AA72" s="3">
        <f t="shared" si="39"/>
        <v>564.44712232297752</v>
      </c>
      <c r="AB72" s="16">
        <f t="shared" si="39"/>
        <v>1047.1977279108562</v>
      </c>
    </row>
    <row r="73" spans="2:28" ht="15.75" thickBot="1" x14ac:dyDescent="0.3">
      <c r="B73" s="37">
        <v>0.8</v>
      </c>
      <c r="C73" s="38">
        <f t="shared" si="33"/>
        <v>0.75228859979199625</v>
      </c>
      <c r="D73" s="17">
        <f t="shared" ref="D73:AB73" si="40">IF((D$26-$C73)&lt;-0.3,0,(0.05*((D57+0.3)/0.352)^30+0.017*(D57+0.3)^2))</f>
        <v>0</v>
      </c>
      <c r="E73" s="17">
        <f t="shared" si="40"/>
        <v>3.8698421066741093E-5</v>
      </c>
      <c r="F73" s="17">
        <f t="shared" si="40"/>
        <v>3.7091718201667648E-4</v>
      </c>
      <c r="G73" s="17">
        <f t="shared" si="40"/>
        <v>1.0444574508755549E-3</v>
      </c>
      <c r="H73" s="17">
        <f t="shared" si="40"/>
        <v>1.8352594570759803E-3</v>
      </c>
      <c r="I73" s="17">
        <f t="shared" si="40"/>
        <v>2.4947781080388665E-3</v>
      </c>
      <c r="J73" s="17">
        <f t="shared" si="40"/>
        <v>4.0263192871928836E-3</v>
      </c>
      <c r="K73" s="17">
        <f t="shared" si="40"/>
        <v>7.6794935300363472E-3</v>
      </c>
      <c r="L73" s="17">
        <f t="shared" si="40"/>
        <v>1.6362036758369201E-2</v>
      </c>
      <c r="M73" s="17">
        <f t="shared" si="40"/>
        <v>3.6669849402263914E-2</v>
      </c>
      <c r="N73" s="17">
        <f t="shared" si="40"/>
        <v>8.3210444808438006E-2</v>
      </c>
      <c r="O73" s="17">
        <f t="shared" si="40"/>
        <v>0.1876103398110148</v>
      </c>
      <c r="P73" s="17">
        <f t="shared" si="40"/>
        <v>0.41689512007400314</v>
      </c>
      <c r="Q73" s="17">
        <f t="shared" si="40"/>
        <v>0.9102656799772455</v>
      </c>
      <c r="R73" s="17">
        <f t="shared" si="40"/>
        <v>1.951327560289454</v>
      </c>
      <c r="S73" s="17">
        <f t="shared" si="40"/>
        <v>4.1074723212384168</v>
      </c>
      <c r="T73" s="17">
        <f t="shared" si="40"/>
        <v>8.4943788617610316</v>
      </c>
      <c r="U73" s="17">
        <f t="shared" si="40"/>
        <v>17.270030154590291</v>
      </c>
      <c r="V73" s="17">
        <f t="shared" si="40"/>
        <v>34.543535889471912</v>
      </c>
      <c r="W73" s="17">
        <f t="shared" si="40"/>
        <v>68.023104541233224</v>
      </c>
      <c r="X73" s="17">
        <f t="shared" si="40"/>
        <v>131.96346392297758</v>
      </c>
      <c r="Y73" s="17">
        <f t="shared" si="40"/>
        <v>252.36851455043461</v>
      </c>
      <c r="Z73" s="17">
        <f t="shared" si="40"/>
        <v>476.06012281832363</v>
      </c>
      <c r="AA73" s="17">
        <f t="shared" si="40"/>
        <v>886.29704334271855</v>
      </c>
      <c r="AB73" s="18">
        <f t="shared" si="40"/>
        <v>1629.3668530049654</v>
      </c>
    </row>
    <row r="74" spans="2:28" ht="15.75" thickBot="1" x14ac:dyDescent="0.3"/>
    <row r="75" spans="2:28" ht="15.75" thickBot="1" x14ac:dyDescent="0.3">
      <c r="B75" s="6"/>
      <c r="C75" s="6"/>
      <c r="D75" s="13"/>
      <c r="E75" s="47" t="s">
        <v>2</v>
      </c>
      <c r="F75" s="47"/>
      <c r="G75" s="47"/>
      <c r="H75" s="47"/>
      <c r="I75" s="47"/>
      <c r="J75" s="47"/>
      <c r="K75" s="47"/>
      <c r="L75" s="47"/>
      <c r="M75" s="47"/>
      <c r="N75" s="47"/>
      <c r="O75" s="47"/>
      <c r="P75" s="47"/>
      <c r="Q75" s="47"/>
      <c r="R75" s="47"/>
      <c r="S75" s="47"/>
      <c r="T75" s="47"/>
      <c r="U75" s="47"/>
      <c r="V75" s="47"/>
      <c r="W75" s="14"/>
      <c r="X75" s="14"/>
      <c r="Y75" s="14"/>
      <c r="Z75" s="14"/>
      <c r="AA75" s="14"/>
      <c r="AB75" s="15"/>
    </row>
    <row r="76" spans="2:28" ht="18" x14ac:dyDescent="0.35">
      <c r="B76" s="40" t="s">
        <v>16</v>
      </c>
      <c r="C76" s="41" t="s">
        <v>53</v>
      </c>
      <c r="D76" s="42">
        <v>0</v>
      </c>
      <c r="E76" s="43">
        <v>0.5</v>
      </c>
      <c r="F76" s="43">
        <v>0.6</v>
      </c>
      <c r="G76" s="43">
        <v>0.7</v>
      </c>
      <c r="H76" s="43">
        <v>0.75</v>
      </c>
      <c r="I76" s="43">
        <v>0.76</v>
      </c>
      <c r="J76" s="43">
        <v>0.77</v>
      </c>
      <c r="K76" s="43">
        <v>0.78</v>
      </c>
      <c r="L76" s="43">
        <v>0.79</v>
      </c>
      <c r="M76" s="43">
        <v>0.8</v>
      </c>
      <c r="N76" s="43">
        <v>0.81</v>
      </c>
      <c r="O76" s="43">
        <v>0.82</v>
      </c>
      <c r="P76" s="43">
        <v>0.83</v>
      </c>
      <c r="Q76" s="43">
        <v>0.84</v>
      </c>
      <c r="R76" s="43">
        <v>0.85</v>
      </c>
      <c r="S76" s="43">
        <v>0.86</v>
      </c>
      <c r="T76" s="43">
        <v>0.87</v>
      </c>
      <c r="U76" s="43">
        <v>0.88</v>
      </c>
      <c r="V76" s="43">
        <v>0.89</v>
      </c>
      <c r="W76" s="43">
        <v>0.9</v>
      </c>
      <c r="X76" s="43">
        <v>0.91</v>
      </c>
      <c r="Y76" s="43">
        <v>0.92</v>
      </c>
      <c r="Z76" s="43">
        <v>0.93</v>
      </c>
      <c r="AA76" s="43">
        <v>0.94</v>
      </c>
      <c r="AB76" s="44">
        <v>0.95</v>
      </c>
    </row>
    <row r="77" spans="2:28" x14ac:dyDescent="0.25">
      <c r="B77" s="36">
        <v>0</v>
      </c>
      <c r="C77" s="33">
        <f t="shared" ref="C77:C84" si="41">C27</f>
        <v>0.8687753190907137</v>
      </c>
      <c r="D77" s="3">
        <f t="shared" ref="D77:AB77" si="42">CD0 +$B77^2/(PI()*AR*e) + D59</f>
        <v>1.4999999999999999E-2</v>
      </c>
      <c r="E77" s="3">
        <f t="shared" si="42"/>
        <v>1.4999999999999999E-2</v>
      </c>
      <c r="F77" s="3">
        <f t="shared" si="42"/>
        <v>1.5016574671864074E-2</v>
      </c>
      <c r="G77" s="3">
        <f t="shared" si="42"/>
        <v>1.5292738586962616E-2</v>
      </c>
      <c r="H77" s="3">
        <f t="shared" si="42"/>
        <v>1.5558320656499472E-2</v>
      </c>
      <c r="I77" s="3">
        <f t="shared" si="42"/>
        <v>1.562163749706948E-2</v>
      </c>
      <c r="J77" s="3">
        <f t="shared" si="42"/>
        <v>1.5688355916492751E-2</v>
      </c>
      <c r="K77" s="3">
        <f t="shared" si="42"/>
        <v>1.5758480811542797E-2</v>
      </c>
      <c r="L77" s="3">
        <f t="shared" si="42"/>
        <v>1.5832030542697488E-2</v>
      </c>
      <c r="M77" s="3">
        <f t="shared" si="42"/>
        <v>1.5909069886749325E-2</v>
      </c>
      <c r="N77" s="3">
        <f t="shared" si="42"/>
        <v>1.5989815025395291E-2</v>
      </c>
      <c r="O77" s="3">
        <f t="shared" si="42"/>
        <v>1.6074951603860878E-2</v>
      </c>
      <c r="P77" s="3">
        <f t="shared" si="42"/>
        <v>1.6166554715005329E-2</v>
      </c>
      <c r="Q77" s="3">
        <f t="shared" si="42"/>
        <v>1.6270638943165001E-2</v>
      </c>
      <c r="R77" s="3">
        <f t="shared" si="42"/>
        <v>1.6403953794349117E-2</v>
      </c>
      <c r="S77" s="3">
        <f t="shared" si="42"/>
        <v>1.6611443655254809E-2</v>
      </c>
      <c r="T77" s="3">
        <f t="shared" si="42"/>
        <v>1.7009613825281364E-2</v>
      </c>
      <c r="U77" s="3">
        <f t="shared" si="42"/>
        <v>1.7890893262844158E-2</v>
      </c>
      <c r="V77" s="3">
        <f t="shared" si="42"/>
        <v>1.9967494547580053E-2</v>
      </c>
      <c r="W77" s="3">
        <f t="shared" si="42"/>
        <v>2.4925730287158873E-2</v>
      </c>
      <c r="X77" s="3">
        <f t="shared" si="42"/>
        <v>3.6653859489142723E-2</v>
      </c>
      <c r="Y77" s="3">
        <f t="shared" si="42"/>
        <v>6.3896565282662326E-2</v>
      </c>
      <c r="Z77" s="3">
        <f t="shared" si="42"/>
        <v>0.12586392578805949</v>
      </c>
      <c r="AA77" s="3">
        <f t="shared" si="42"/>
        <v>0.26383050357198606</v>
      </c>
      <c r="AB77" s="16">
        <f t="shared" si="42"/>
        <v>0.56463826646072146</v>
      </c>
    </row>
    <row r="78" spans="2:28" x14ac:dyDescent="0.25">
      <c r="B78" s="36">
        <v>0.1</v>
      </c>
      <c r="C78" s="33">
        <f t="shared" si="41"/>
        <v>0.85421447917837401</v>
      </c>
      <c r="D78" s="3">
        <f t="shared" ref="D78:AB78" si="43">CD0 +$B78^2/(PI()*AR*e) + D60</f>
        <v>1.5532647065233919E-2</v>
      </c>
      <c r="E78" s="3">
        <f t="shared" si="43"/>
        <v>1.5532647065233919E-2</v>
      </c>
      <c r="F78" s="3">
        <f t="shared" si="43"/>
        <v>1.5568284401821347E-2</v>
      </c>
      <c r="G78" s="3">
        <f t="shared" si="43"/>
        <v>1.5893955172778602E-2</v>
      </c>
      <c r="H78" s="3">
        <f t="shared" si="43"/>
        <v>1.6184291695919825E-2</v>
      </c>
      <c r="I78" s="3">
        <f t="shared" si="43"/>
        <v>1.6252562706568798E-2</v>
      </c>
      <c r="J78" s="3">
        <f t="shared" si="43"/>
        <v>1.6324245767357533E-2</v>
      </c>
      <c r="K78" s="3">
        <f t="shared" si="43"/>
        <v>1.6399373743737636E-2</v>
      </c>
      <c r="L78" s="3">
        <f t="shared" si="43"/>
        <v>1.6478059615244092E-2</v>
      </c>
      <c r="M78" s="3">
        <f t="shared" si="43"/>
        <v>1.6560671575618448E-2</v>
      </c>
      <c r="N78" s="3">
        <f t="shared" si="43"/>
        <v>1.6648352165794519E-2</v>
      </c>
      <c r="O78" s="3">
        <f t="shared" si="43"/>
        <v>1.6744490336273947E-2</v>
      </c>
      <c r="P78" s="3">
        <f t="shared" si="43"/>
        <v>1.6858727627738969E-2</v>
      </c>
      <c r="Q78" s="3">
        <f t="shared" si="43"/>
        <v>1.7017454242795268E-2</v>
      </c>
      <c r="R78" s="3">
        <f t="shared" si="43"/>
        <v>1.7290355560734303E-2</v>
      </c>
      <c r="S78" s="3">
        <f t="shared" si="43"/>
        <v>1.7855386479794566E-2</v>
      </c>
      <c r="T78" s="3">
        <f t="shared" si="43"/>
        <v>1.9153009671117719E-2</v>
      </c>
      <c r="U78" s="3">
        <f t="shared" si="43"/>
        <v>2.2242012798301014E-2</v>
      </c>
      <c r="V78" s="3">
        <f t="shared" si="43"/>
        <v>2.9598668164075321E-2</v>
      </c>
      <c r="W78" s="3">
        <f t="shared" si="43"/>
        <v>4.68670912902154E-2</v>
      </c>
      <c r="X78" s="3">
        <f t="shared" si="43"/>
        <v>8.6603441547739274E-2</v>
      </c>
      <c r="Y78" s="3">
        <f t="shared" si="43"/>
        <v>0.176108870708273</v>
      </c>
      <c r="Z78" s="3">
        <f t="shared" si="43"/>
        <v>0.37347567853781682</v>
      </c>
      <c r="AA78" s="3">
        <f t="shared" si="43"/>
        <v>0.7998126290383839</v>
      </c>
      <c r="AB78" s="16">
        <f t="shared" si="43"/>
        <v>1.7027582762688351</v>
      </c>
    </row>
    <row r="79" spans="2:28" x14ac:dyDescent="0.25">
      <c r="B79" s="36">
        <v>0.2</v>
      </c>
      <c r="C79" s="33">
        <f t="shared" si="41"/>
        <v>0.83965363926603431</v>
      </c>
      <c r="D79" s="3">
        <f t="shared" ref="D79:AB80" si="44">CD0 +$B79^2/(PI()*AR*e) + D61</f>
        <v>1.7130588260935681E-2</v>
      </c>
      <c r="E79" s="3">
        <f t="shared" si="44"/>
        <v>1.7130588260935681E-2</v>
      </c>
      <c r="F79" s="3">
        <f t="shared" si="44"/>
        <v>1.7192496876250858E-2</v>
      </c>
      <c r="G79" s="3">
        <f t="shared" si="44"/>
        <v>1.756767450559384E-2</v>
      </c>
      <c r="H79" s="3">
        <f t="shared" si="44"/>
        <v>1.7882773105035742E-2</v>
      </c>
      <c r="I79" s="3">
        <f t="shared" si="44"/>
        <v>1.7956020512255852E-2</v>
      </c>
      <c r="J79" s="3">
        <f t="shared" si="44"/>
        <v>1.8032748165685269E-2</v>
      </c>
      <c r="K79" s="3">
        <f t="shared" si="44"/>
        <v>1.8113150942626076E-2</v>
      </c>
      <c r="L79" s="3">
        <f t="shared" si="44"/>
        <v>1.8197849583692832E-2</v>
      </c>
      <c r="M79" s="3">
        <f t="shared" si="44"/>
        <v>1.8288730208495467E-2</v>
      </c>
      <c r="N79" s="3">
        <f t="shared" si="44"/>
        <v>1.839127972354895E-2</v>
      </c>
      <c r="O79" s="3">
        <f t="shared" si="44"/>
        <v>1.8520830089394712E-2</v>
      </c>
      <c r="P79" s="3">
        <f t="shared" si="44"/>
        <v>1.8718651894045878E-2</v>
      </c>
      <c r="Q79" s="3">
        <f t="shared" si="44"/>
        <v>1.9092041933914269E-2</v>
      </c>
      <c r="R79" s="3">
        <f t="shared" si="44"/>
        <v>1.9911055644346864E-2</v>
      </c>
      <c r="S79" s="3">
        <f t="shared" si="44"/>
        <v>2.1835105725558433E-2</v>
      </c>
      <c r="T79" s="3">
        <f t="shared" si="44"/>
        <v>2.6429254358851753E-2</v>
      </c>
      <c r="U79" s="3">
        <f t="shared" si="44"/>
        <v>3.7310359793688672E-2</v>
      </c>
      <c r="V79" s="3">
        <f t="shared" si="44"/>
        <v>6.2630073917212314E-2</v>
      </c>
      <c r="W79" s="3">
        <f t="shared" si="44"/>
        <v>0.12033173589642554</v>
      </c>
      <c r="X79" s="3">
        <f t="shared" si="44"/>
        <v>0.24904144867683606</v>
      </c>
      <c r="Y79" s="3">
        <f t="shared" si="44"/>
        <v>0.53017486841953487</v>
      </c>
      <c r="Z79" s="3">
        <f t="shared" si="44"/>
        <v>1.1319496959388387</v>
      </c>
      <c r="AA79" s="3">
        <f t="shared" si="44"/>
        <v>2.3954188340317035</v>
      </c>
      <c r="AB79" s="16">
        <f t="shared" si="44"/>
        <v>4.9997447618269026</v>
      </c>
    </row>
    <row r="80" spans="2:28" x14ac:dyDescent="0.25">
      <c r="B80" s="36">
        <v>0.25</v>
      </c>
      <c r="C80" s="33">
        <f t="shared" si="41"/>
        <v>0.83237321930986452</v>
      </c>
      <c r="D80" s="3">
        <f t="shared" si="44"/>
        <v>1.8329044157711999E-2</v>
      </c>
      <c r="E80" s="3">
        <f t="shared" si="44"/>
        <v>1.8329044157711999E-2</v>
      </c>
      <c r="F80" s="3">
        <f t="shared" si="44"/>
        <v>1.8406791642642698E-2</v>
      </c>
      <c r="G80" s="3">
        <f t="shared" si="44"/>
        <v>1.8806722707778431E-2</v>
      </c>
      <c r="H80" s="3">
        <f t="shared" si="44"/>
        <v>1.9134215392322636E-2</v>
      </c>
      <c r="I80" s="3">
        <f t="shared" si="44"/>
        <v>1.9209985895667334E-2</v>
      </c>
      <c r="J80" s="3">
        <f t="shared" si="44"/>
        <v>1.9289354232119176E-2</v>
      </c>
      <c r="K80" s="3">
        <f t="shared" si="44"/>
        <v>1.9372775572703026E-2</v>
      </c>
      <c r="L80" s="3">
        <f t="shared" si="44"/>
        <v>1.9461650280483675E-2</v>
      </c>
      <c r="M80" s="3">
        <f t="shared" si="44"/>
        <v>1.9560099258808823E-2</v>
      </c>
      <c r="N80" s="3">
        <f t="shared" si="44"/>
        <v>1.9679760761517107E-2</v>
      </c>
      <c r="O80" s="3">
        <f t="shared" si="44"/>
        <v>1.9852274087570922E-2</v>
      </c>
      <c r="P80" s="3">
        <f t="shared" si="44"/>
        <v>2.016065747580692E-2</v>
      </c>
      <c r="Q80" s="3">
        <f t="shared" si="44"/>
        <v>2.0815664055633735E-2</v>
      </c>
      <c r="R80" s="3">
        <f t="shared" si="44"/>
        <v>2.233606054754388E-2</v>
      </c>
      <c r="S80" s="3">
        <f t="shared" si="44"/>
        <v>2.5962418557306022E-2</v>
      </c>
      <c r="T80" s="3">
        <f t="shared" si="44"/>
        <v>3.4582082808478236E-2</v>
      </c>
      <c r="U80" s="3">
        <f t="shared" si="44"/>
        <v>5.4746068125743119E-2</v>
      </c>
      <c r="V80" s="3">
        <f t="shared" si="44"/>
        <v>0.10096534249193215</v>
      </c>
      <c r="W80" s="3">
        <f t="shared" si="44"/>
        <v>0.20466324103255804</v>
      </c>
      <c r="X80" s="3">
        <f t="shared" si="44"/>
        <v>0.43244647031731043</v>
      </c>
      <c r="Y80" s="3">
        <f t="shared" si="44"/>
        <v>0.92266904082948342</v>
      </c>
      <c r="Z80" s="3">
        <f t="shared" si="44"/>
        <v>1.9572556280816138</v>
      </c>
      <c r="AA80" s="3">
        <f t="shared" si="44"/>
        <v>4.1003196727753659</v>
      </c>
      <c r="AB80" s="16">
        <f t="shared" si="44"/>
        <v>8.4612525713313236</v>
      </c>
    </row>
    <row r="81" spans="2:28" x14ac:dyDescent="0.25">
      <c r="B81" s="36">
        <v>0.3</v>
      </c>
      <c r="C81" s="33">
        <f t="shared" si="41"/>
        <v>0.82509279935369462</v>
      </c>
      <c r="D81" s="3">
        <f t="shared" ref="D81:AB81" si="45">CD0 +$B81^2/(PI()*AR*e) + D63</f>
        <v>1.9793823587105283E-2</v>
      </c>
      <c r="E81" s="3">
        <f t="shared" si="45"/>
        <v>1.9793823587105283E-2</v>
      </c>
      <c r="F81" s="3">
        <f t="shared" si="45"/>
        <v>1.9889212095152601E-2</v>
      </c>
      <c r="G81" s="3">
        <f t="shared" si="45"/>
        <v>2.0313896615979689E-2</v>
      </c>
      <c r="H81" s="3">
        <f t="shared" si="45"/>
        <v>2.065381172908733E-2</v>
      </c>
      <c r="I81" s="3">
        <f t="shared" si="45"/>
        <v>2.0732176159970504E-2</v>
      </c>
      <c r="J81" s="3">
        <f t="shared" si="45"/>
        <v>2.0814414868703258E-2</v>
      </c>
      <c r="K81" s="3">
        <f t="shared" si="45"/>
        <v>2.0901564153159382E-2</v>
      </c>
      <c r="L81" s="3">
        <f t="shared" si="45"/>
        <v>2.0996709598343308E-2</v>
      </c>
      <c r="M81" s="3">
        <f t="shared" si="45"/>
        <v>2.1108660763953711E-2</v>
      </c>
      <c r="N81" s="3">
        <f t="shared" si="45"/>
        <v>2.1261609845349548E-2</v>
      </c>
      <c r="O81" s="3">
        <f t="shared" si="45"/>
        <v>2.1519633493112561E-2</v>
      </c>
      <c r="P81" s="3">
        <f t="shared" si="45"/>
        <v>2.2046830124204993E-2</v>
      </c>
      <c r="Q81" s="3">
        <f t="shared" si="45"/>
        <v>2.3250448025279778E-2</v>
      </c>
      <c r="R81" s="3">
        <f t="shared" si="45"/>
        <v>2.6111877430360902E-2</v>
      </c>
      <c r="S81" s="3">
        <f t="shared" si="45"/>
        <v>3.2931752792650447E-2</v>
      </c>
      <c r="T81" s="3">
        <f t="shared" si="45"/>
        <v>4.8965416502296771E-2</v>
      </c>
      <c r="U81" s="3">
        <f t="shared" si="45"/>
        <v>8.5928416312794825E-2</v>
      </c>
      <c r="V81" s="3">
        <f t="shared" si="45"/>
        <v>0.16934405033407257</v>
      </c>
      <c r="W81" s="3">
        <f t="shared" si="45"/>
        <v>0.35362222210325017</v>
      </c>
      <c r="X81" s="3">
        <f t="shared" si="45"/>
        <v>0.75239364508076578</v>
      </c>
      <c r="Y81" s="3">
        <f t="shared" si="45"/>
        <v>1.5983922607072645</v>
      </c>
      <c r="Z81" s="3">
        <f t="shared" si="45"/>
        <v>3.359572488486263</v>
      </c>
      <c r="AA81" s="3">
        <f t="shared" si="45"/>
        <v>6.960480147917929</v>
      </c>
      <c r="AB81" s="16">
        <f t="shared" si="45"/>
        <v>14.197528847417098</v>
      </c>
    </row>
    <row r="82" spans="2:28" x14ac:dyDescent="0.25">
      <c r="B82" s="36">
        <v>0.35</v>
      </c>
      <c r="C82" s="33">
        <f t="shared" si="41"/>
        <v>0.81781237939752482</v>
      </c>
      <c r="D82" s="3">
        <f t="shared" ref="D82:AB82" si="46">CD0 +$B82^2/(PI()*AR*e) + D64</f>
        <v>2.152492654911552E-2</v>
      </c>
      <c r="E82" s="3">
        <f t="shared" si="46"/>
        <v>2.152492654911552E-2</v>
      </c>
      <c r="F82" s="3">
        <f t="shared" si="46"/>
        <v>2.1639758233780559E-2</v>
      </c>
      <c r="G82" s="3">
        <f t="shared" si="46"/>
        <v>2.208919627512634E-2</v>
      </c>
      <c r="H82" s="3">
        <f t="shared" si="46"/>
        <v>2.2441604709155481E-2</v>
      </c>
      <c r="I82" s="3">
        <f t="shared" si="46"/>
        <v>2.2522730702718981E-2</v>
      </c>
      <c r="J82" s="3">
        <f t="shared" si="46"/>
        <v>2.2608364214349641E-2</v>
      </c>
      <c r="K82" s="3">
        <f t="shared" si="46"/>
        <v>2.2700808460559954E-2</v>
      </c>
      <c r="L82" s="3">
        <f t="shared" si="46"/>
        <v>2.2806712677646307E-2</v>
      </c>
      <c r="M82" s="3">
        <f t="shared" si="46"/>
        <v>2.294452546798445E-2</v>
      </c>
      <c r="N82" s="3">
        <f t="shared" si="46"/>
        <v>2.3163580724495585E-2</v>
      </c>
      <c r="O82" s="3">
        <f t="shared" si="46"/>
        <v>2.3591353655683239E-2</v>
      </c>
      <c r="P82" s="3">
        <f t="shared" si="46"/>
        <v>2.4546852739942743E-2</v>
      </c>
      <c r="Q82" s="3">
        <f t="shared" si="46"/>
        <v>2.6804854110414889E-2</v>
      </c>
      <c r="R82" s="3">
        <f t="shared" si="46"/>
        <v>3.219499384132686E-2</v>
      </c>
      <c r="S82" s="3">
        <f t="shared" si="46"/>
        <v>4.492560773818724E-2</v>
      </c>
      <c r="T82" s="3">
        <f t="shared" si="46"/>
        <v>7.4439270293954668E-2</v>
      </c>
      <c r="U82" s="3">
        <f t="shared" si="46"/>
        <v>0.14143376719086254</v>
      </c>
      <c r="V82" s="3">
        <f t="shared" si="46"/>
        <v>0.29028816833171067</v>
      </c>
      <c r="W82" s="3">
        <f t="shared" si="46"/>
        <v>0.61419362296566515</v>
      </c>
      <c r="X82" s="3">
        <f t="shared" si="46"/>
        <v>1.3050140734457922</v>
      </c>
      <c r="Y82" s="3">
        <f t="shared" si="46"/>
        <v>2.7504330218779609</v>
      </c>
      <c r="Z82" s="3">
        <f t="shared" si="46"/>
        <v>5.7199994010070032</v>
      </c>
      <c r="AA82" s="3">
        <f t="shared" si="46"/>
        <v>11.715643407346766</v>
      </c>
      <c r="AB82" s="16">
        <f t="shared" si="46"/>
        <v>23.621863122707065</v>
      </c>
    </row>
    <row r="83" spans="2:28" x14ac:dyDescent="0.25">
      <c r="B83" s="36">
        <v>0.4</v>
      </c>
      <c r="C83" s="33">
        <f t="shared" si="41"/>
        <v>0.81053195944135492</v>
      </c>
      <c r="D83" s="3">
        <f t="shared" ref="D83:AB83" si="47">CD0 +$B83^2/(PI()*AR*e) + D65</f>
        <v>2.3522353043742724E-2</v>
      </c>
      <c r="E83" s="3">
        <f t="shared" si="47"/>
        <v>2.3522353043742724E-2</v>
      </c>
      <c r="F83" s="3">
        <f t="shared" si="47"/>
        <v>2.3658430058526581E-2</v>
      </c>
      <c r="G83" s="3">
        <f t="shared" si="47"/>
        <v>2.4132621821798084E-2</v>
      </c>
      <c r="H83" s="3">
        <f t="shared" si="47"/>
        <v>2.4497695824339409E-2</v>
      </c>
      <c r="I83" s="3">
        <f t="shared" si="47"/>
        <v>2.4581969768518001E-2</v>
      </c>
      <c r="J83" s="3">
        <f t="shared" si="47"/>
        <v>2.4672166699387699E-2</v>
      </c>
      <c r="K83" s="3">
        <f t="shared" si="47"/>
        <v>2.4773290586828731E-2</v>
      </c>
      <c r="L83" s="3">
        <f t="shared" si="47"/>
        <v>2.4899371773635152E-2</v>
      </c>
      <c r="M83" s="3">
        <f t="shared" si="47"/>
        <v>2.5088297193915074E-2</v>
      </c>
      <c r="N83" s="3">
        <f t="shared" si="47"/>
        <v>2.5438858278170353E-2</v>
      </c>
      <c r="O83" s="3">
        <f t="shared" si="47"/>
        <v>2.6200390451633256E-2</v>
      </c>
      <c r="P83" s="3">
        <f t="shared" si="47"/>
        <v>2.7983287217836401E-2</v>
      </c>
      <c r="Q83" s="3">
        <f t="shared" si="47"/>
        <v>3.2239780099973907E-2</v>
      </c>
      <c r="R83" s="3">
        <f t="shared" si="47"/>
        <v>4.2333620176864525E-2</v>
      </c>
      <c r="S83" s="3">
        <f t="shared" si="47"/>
        <v>6.5862261517888834E-2</v>
      </c>
      <c r="T83" s="3">
        <f t="shared" si="47"/>
        <v>0.11958295437526734</v>
      </c>
      <c r="U83" s="3">
        <f t="shared" si="47"/>
        <v>0.23963741258397811</v>
      </c>
      <c r="V83" s="3">
        <f t="shared" si="47"/>
        <v>0.50234230232698596</v>
      </c>
      <c r="W83" s="3">
        <f t="shared" si="47"/>
        <v>1.0656497724087488</v>
      </c>
      <c r="X83" s="3">
        <f t="shared" si="47"/>
        <v>2.2503196017906628</v>
      </c>
      <c r="Y83" s="3">
        <f t="shared" si="47"/>
        <v>4.6960879829038769</v>
      </c>
      <c r="Z83" s="3">
        <f t="shared" si="47"/>
        <v>9.6571817595729676</v>
      </c>
      <c r="AA83" s="3">
        <f t="shared" si="47"/>
        <v>19.552762992820945</v>
      </c>
      <c r="AB83" s="16">
        <f t="shared" si="47"/>
        <v>38.976945383297128</v>
      </c>
    </row>
    <row r="84" spans="2:28" x14ac:dyDescent="0.25">
      <c r="B84" s="36">
        <v>0.45</v>
      </c>
      <c r="C84" s="33">
        <f t="shared" si="41"/>
        <v>0.80325153948518513</v>
      </c>
      <c r="D84" s="3">
        <f t="shared" ref="D84:AB84" si="48">CD0 +$B84^2/(PI()*AR*e) + D66</f>
        <v>2.5786103070986884E-2</v>
      </c>
      <c r="E84" s="3">
        <f t="shared" si="48"/>
        <v>2.5786103070986884E-2</v>
      </c>
      <c r="F84" s="3">
        <f t="shared" si="48"/>
        <v>2.5945227569390657E-2</v>
      </c>
      <c r="G84" s="3">
        <f t="shared" si="48"/>
        <v>2.6444173653490003E-2</v>
      </c>
      <c r="H84" s="3">
        <f t="shared" si="48"/>
        <v>2.682232049147501E-2</v>
      </c>
      <c r="I84" s="3">
        <f t="shared" si="48"/>
        <v>2.6910611107198681E-2</v>
      </c>
      <c r="J84" s="3">
        <f t="shared" si="48"/>
        <v>2.7007916488983964E-2</v>
      </c>
      <c r="K84" s="3">
        <f t="shared" si="48"/>
        <v>2.7124877231066043E-2</v>
      </c>
      <c r="L84" s="3">
        <f t="shared" si="48"/>
        <v>2.7290514216305756E-2</v>
      </c>
      <c r="M84" s="3">
        <f t="shared" si="48"/>
        <v>2.7581204993958802E-2</v>
      </c>
      <c r="N84" s="3">
        <f t="shared" si="48"/>
        <v>2.8191390225199755E-2</v>
      </c>
      <c r="O84" s="3">
        <f t="shared" si="48"/>
        <v>2.9600943549411569E-2</v>
      </c>
      <c r="P84" s="3">
        <f t="shared" si="48"/>
        <v>3.2960259033608469E-2</v>
      </c>
      <c r="Q84" s="3">
        <f t="shared" si="48"/>
        <v>4.0953001303942971E-2</v>
      </c>
      <c r="R84" s="3">
        <f t="shared" si="48"/>
        <v>5.968132969460184E-2</v>
      </c>
      <c r="S84" s="3">
        <f t="shared" si="48"/>
        <v>0.10268972467095497</v>
      </c>
      <c r="T84" s="3">
        <f t="shared" si="48"/>
        <v>0.19936546914121381</v>
      </c>
      <c r="U84" s="3">
        <f t="shared" si="48"/>
        <v>0.41211372807004704</v>
      </c>
      <c r="V84" s="3">
        <f t="shared" si="48"/>
        <v>0.87078618871573332</v>
      </c>
      <c r="W84" s="3">
        <f t="shared" si="48"/>
        <v>1.8404178960911366</v>
      </c>
      <c r="X84" s="3">
        <f t="shared" si="48"/>
        <v>3.8521562480497433</v>
      </c>
      <c r="Y84" s="3">
        <f t="shared" si="48"/>
        <v>7.9521139284285676</v>
      </c>
      <c r="Z84" s="3">
        <f t="shared" si="48"/>
        <v>16.166855340212312</v>
      </c>
      <c r="AA84" s="3">
        <f t="shared" si="48"/>
        <v>32.360955475084694</v>
      </c>
      <c r="AB84" s="16">
        <f t="shared" si="48"/>
        <v>63.794131214384862</v>
      </c>
    </row>
    <row r="85" spans="2:28" x14ac:dyDescent="0.25">
      <c r="B85" s="36">
        <v>0.5</v>
      </c>
      <c r="C85" s="33">
        <f t="shared" ref="C85:C91" si="49">C35</f>
        <v>0.79597111952901534</v>
      </c>
      <c r="D85" s="3">
        <f t="shared" ref="D85:AB85" si="50">CD0 +$B85^2/(PI()*AR*e) + D67</f>
        <v>2.8316176630848004E-2</v>
      </c>
      <c r="E85" s="3">
        <f t="shared" si="50"/>
        <v>2.8316452572771444E-2</v>
      </c>
      <c r="F85" s="3">
        <f t="shared" si="50"/>
        <v>2.85001507663728E-2</v>
      </c>
      <c r="G85" s="3">
        <f t="shared" si="50"/>
        <v>2.9023852881359259E-2</v>
      </c>
      <c r="H85" s="3">
        <f t="shared" si="50"/>
        <v>2.9416011142243088E-2</v>
      </c>
      <c r="I85" s="3">
        <f t="shared" si="50"/>
        <v>2.9510226331349761E-2</v>
      </c>
      <c r="J85" s="3">
        <f t="shared" si="50"/>
        <v>2.9620063955282435E-2</v>
      </c>
      <c r="K85" s="3">
        <f t="shared" si="50"/>
        <v>2.9767695092797041E-2</v>
      </c>
      <c r="L85" s="3">
        <f t="shared" si="50"/>
        <v>3.0012023802413853E-2</v>
      </c>
      <c r="M85" s="3">
        <f t="shared" si="50"/>
        <v>3.0504334291895491E-2</v>
      </c>
      <c r="N85" s="3">
        <f t="shared" si="50"/>
        <v>3.1621079717808948E-2</v>
      </c>
      <c r="O85" s="3">
        <f t="shared" si="50"/>
        <v>3.4271717235333898E-2</v>
      </c>
      <c r="P85" s="3">
        <f t="shared" si="50"/>
        <v>4.0593274152993054E-2</v>
      </c>
      <c r="Q85" s="3">
        <f t="shared" si="50"/>
        <v>5.5478178700045427E-2</v>
      </c>
      <c r="R85" s="3">
        <f t="shared" si="50"/>
        <v>8.9855706092257071E-2</v>
      </c>
      <c r="S85" s="3">
        <f t="shared" si="50"/>
        <v>0.16758307847261156</v>
      </c>
      <c r="T85" s="3">
        <f t="shared" si="50"/>
        <v>0.33961315143306786</v>
      </c>
      <c r="U85" s="3">
        <f t="shared" si="50"/>
        <v>0.71254432877513185</v>
      </c>
      <c r="V85" s="3">
        <f t="shared" si="50"/>
        <v>1.505071854711993</v>
      </c>
      <c r="W85" s="3">
        <f t="shared" si="50"/>
        <v>3.1576198282259527</v>
      </c>
      <c r="X85" s="3">
        <f t="shared" si="50"/>
        <v>6.5416530349210733</v>
      </c>
      <c r="Y85" s="3">
        <f t="shared" si="50"/>
        <v>13.352875503076492</v>
      </c>
      <c r="Z85" s="3">
        <f t="shared" si="50"/>
        <v>26.838564590624596</v>
      </c>
      <c r="AA85" s="3">
        <f t="shared" si="50"/>
        <v>53.123370260825354</v>
      </c>
      <c r="AB85" s="16">
        <f t="shared" si="50"/>
        <v>103.59239901275569</v>
      </c>
    </row>
    <row r="86" spans="2:28" x14ac:dyDescent="0.25">
      <c r="B86" s="36">
        <v>0.55000000000000004</v>
      </c>
      <c r="C86" s="33">
        <f t="shared" si="49"/>
        <v>0.78869069957284543</v>
      </c>
      <c r="D86" s="3">
        <f t="shared" ref="D86:AB86" si="51">CD0 +$B86^2/(PI()*AR*e) + D68</f>
        <v>3.1112573723326088E-2</v>
      </c>
      <c r="E86" s="3">
        <f t="shared" si="51"/>
        <v>3.1114748028020667E-2</v>
      </c>
      <c r="F86" s="3">
        <f t="shared" si="51"/>
        <v>3.1323199649473041E-2</v>
      </c>
      <c r="G86" s="3">
        <f t="shared" si="51"/>
        <v>3.1871662497530935E-2</v>
      </c>
      <c r="H86" s="3">
        <f t="shared" si="51"/>
        <v>3.2279943614447901E-2</v>
      </c>
      <c r="I86" s="3">
        <f t="shared" si="51"/>
        <v>3.2384181828857224E-2</v>
      </c>
      <c r="J86" s="3">
        <f t="shared" si="51"/>
        <v>3.2517875912862197E-2</v>
      </c>
      <c r="K86" s="3">
        <f t="shared" si="51"/>
        <v>3.2726340384145201E-2</v>
      </c>
      <c r="L86" s="3">
        <f t="shared" si="51"/>
        <v>3.3127006868535598E-2</v>
      </c>
      <c r="M86" s="3">
        <f t="shared" si="51"/>
        <v>3.4014551764304818E-2</v>
      </c>
      <c r="N86" s="3">
        <f t="shared" si="51"/>
        <v>3.6106484345364953E-2</v>
      </c>
      <c r="O86" s="3">
        <f t="shared" si="51"/>
        <v>4.1101265350468298E-2</v>
      </c>
      <c r="P86" s="3">
        <f t="shared" si="51"/>
        <v>5.2914313439295119E-2</v>
      </c>
      <c r="Q86" s="3">
        <f t="shared" si="51"/>
        <v>8.0349591654155575E-2</v>
      </c>
      <c r="R86" s="3">
        <f t="shared" si="51"/>
        <v>0.14274366960659807</v>
      </c>
      <c r="S86" s="3">
        <f t="shared" si="51"/>
        <v>0.28163531232288075</v>
      </c>
      <c r="T86" s="3">
        <f t="shared" si="51"/>
        <v>0.58440729256876101</v>
      </c>
      <c r="U86" s="3">
        <f t="shared" si="51"/>
        <v>1.2312699323933896</v>
      </c>
      <c r="V86" s="3">
        <f t="shared" si="51"/>
        <v>2.5869446238735327</v>
      </c>
      <c r="W86" s="3">
        <f t="shared" si="51"/>
        <v>5.3765065472849294</v>
      </c>
      <c r="X86" s="3">
        <f t="shared" si="51"/>
        <v>11.017142887074559</v>
      </c>
      <c r="Y86" s="3">
        <f t="shared" si="51"/>
        <v>22.234367918657441</v>
      </c>
      <c r="Z86" s="3">
        <f t="shared" si="51"/>
        <v>44.189689256932809</v>
      </c>
      <c r="AA86" s="3">
        <f t="shared" si="51"/>
        <v>86.515156821812994</v>
      </c>
      <c r="AB86" s="16">
        <f t="shared" si="51"/>
        <v>166.93476014162218</v>
      </c>
    </row>
    <row r="87" spans="2:28" x14ac:dyDescent="0.25">
      <c r="B87" s="36">
        <v>0.6</v>
      </c>
      <c r="C87" s="33">
        <f t="shared" si="49"/>
        <v>0.78141027961667564</v>
      </c>
      <c r="D87" s="3">
        <f t="shared" ref="D87:AB87" si="52">CD0 +$B87^2/(PI()*AR*e) + D69</f>
        <v>3.4175294348421127E-2</v>
      </c>
      <c r="E87" s="3">
        <f t="shared" si="52"/>
        <v>3.4181169169387939E-2</v>
      </c>
      <c r="F87" s="3">
        <f t="shared" si="52"/>
        <v>3.4414374218691576E-2</v>
      </c>
      <c r="G87" s="3">
        <f t="shared" si="52"/>
        <v>3.4987610283733726E-2</v>
      </c>
      <c r="H87" s="3">
        <f t="shared" si="52"/>
        <v>3.5416656960969989E-2</v>
      </c>
      <c r="I87" s="3">
        <f t="shared" si="52"/>
        <v>3.5539539935292734E-2</v>
      </c>
      <c r="J87" s="3">
        <f t="shared" si="52"/>
        <v>3.5720279169870604E-2</v>
      </c>
      <c r="K87" s="3">
        <f t="shared" si="52"/>
        <v>3.6049812074581702E-2</v>
      </c>
      <c r="L87" s="3">
        <f t="shared" si="52"/>
        <v>3.6758289707840647E-2</v>
      </c>
      <c r="M87" s="3">
        <f t="shared" si="52"/>
        <v>3.8410605973487569E-2</v>
      </c>
      <c r="N87" s="3">
        <f t="shared" si="52"/>
        <v>4.2354017672524065E-2</v>
      </c>
      <c r="O87" s="3">
        <f t="shared" si="52"/>
        <v>5.1716273306524944E-2</v>
      </c>
      <c r="P87" s="3">
        <f t="shared" si="52"/>
        <v>7.3577010727922276E-2</v>
      </c>
      <c r="Q87" s="3">
        <f t="shared" si="52"/>
        <v>0.1235830908928969</v>
      </c>
      <c r="R87" s="3">
        <f t="shared" si="52"/>
        <v>0.23554611065537834</v>
      </c>
      <c r="S87" s="3">
        <f t="shared" si="52"/>
        <v>0.48099203522785872</v>
      </c>
      <c r="T87" s="3">
        <f t="shared" si="52"/>
        <v>1.0082121903955368</v>
      </c>
      <c r="U87" s="3">
        <f t="shared" si="52"/>
        <v>2.1188387404973694</v>
      </c>
      <c r="V87" s="3">
        <f t="shared" si="52"/>
        <v>4.4153906687454869</v>
      </c>
      <c r="W87" s="3">
        <f t="shared" si="52"/>
        <v>9.0808689391967885</v>
      </c>
      <c r="X87" s="3">
        <f t="shared" si="52"/>
        <v>18.400254770982485</v>
      </c>
      <c r="Y87" s="3">
        <f t="shared" si="52"/>
        <v>36.718647168770651</v>
      </c>
      <c r="Z87" s="3">
        <f t="shared" si="52"/>
        <v>72.176513526600317</v>
      </c>
      <c r="AA87" s="3">
        <f t="shared" si="52"/>
        <v>139.80955250882954</v>
      </c>
      <c r="AB87" s="16">
        <f t="shared" si="52"/>
        <v>267.01427137028162</v>
      </c>
    </row>
    <row r="88" spans="2:28" x14ac:dyDescent="0.25">
      <c r="B88" s="36">
        <v>0.65</v>
      </c>
      <c r="C88" s="33">
        <f t="shared" si="49"/>
        <v>0.77412985966050574</v>
      </c>
      <c r="D88" s="3">
        <f t="shared" ref="D88:AB88" si="53">CD0 +$B88^2/(PI()*AR*e) + D70</f>
        <v>3.7504338506133134E-2</v>
      </c>
      <c r="E88" s="3">
        <f t="shared" si="53"/>
        <v>3.7515715996873283E-2</v>
      </c>
      <c r="F88" s="3">
        <f t="shared" si="53"/>
        <v>3.7773674474029559E-2</v>
      </c>
      <c r="G88" s="3">
        <f t="shared" si="53"/>
        <v>3.8371715832137679E-2</v>
      </c>
      <c r="H88" s="3">
        <f t="shared" si="53"/>
        <v>3.8831518689558031E-2</v>
      </c>
      <c r="I88" s="3">
        <f t="shared" si="53"/>
        <v>3.8990827663500219E-2</v>
      </c>
      <c r="J88" s="3">
        <f t="shared" si="53"/>
        <v>3.9265228433753623E-2</v>
      </c>
      <c r="K88" s="3">
        <f t="shared" si="53"/>
        <v>3.9834068861118163E-2</v>
      </c>
      <c r="L88" s="3">
        <f t="shared" si="53"/>
        <v>4.1141145956979347E-2</v>
      </c>
      <c r="M88" s="3">
        <f t="shared" si="53"/>
        <v>4.4253007092159874E-2</v>
      </c>
      <c r="N88" s="3">
        <f t="shared" si="53"/>
        <v>5.1663512163410773E-2</v>
      </c>
      <c r="O88" s="3">
        <f t="shared" si="53"/>
        <v>6.9055661994768466E-2</v>
      </c>
      <c r="P88" s="3">
        <f t="shared" si="53"/>
        <v>0.1090696033768464</v>
      </c>
      <c r="Q88" s="3">
        <f t="shared" si="53"/>
        <v>0.19918393594675496</v>
      </c>
      <c r="R88" s="3">
        <f t="shared" si="53"/>
        <v>0.39785814484315463</v>
      </c>
      <c r="S88" s="3">
        <f t="shared" si="53"/>
        <v>0.82694597574657103</v>
      </c>
      <c r="T88" s="3">
        <f t="shared" si="53"/>
        <v>1.7355695278675192</v>
      </c>
      <c r="U88" s="3">
        <f t="shared" si="53"/>
        <v>3.6237696178133212</v>
      </c>
      <c r="V88" s="3">
        <f t="shared" si="53"/>
        <v>7.4778637882540577</v>
      </c>
      <c r="W88" s="3">
        <f t="shared" si="53"/>
        <v>15.211294678941725</v>
      </c>
      <c r="X88" s="3">
        <f t="shared" si="53"/>
        <v>30.477860563688175</v>
      </c>
      <c r="Y88" s="3">
        <f t="shared" si="53"/>
        <v>60.150197213255446</v>
      </c>
      <c r="Z88" s="3">
        <f t="shared" si="53"/>
        <v>116.97064708239972</v>
      </c>
      <c r="AA88" s="3">
        <f t="shared" si="53"/>
        <v>224.2415846228551</v>
      </c>
      <c r="AB88" s="16">
        <f t="shared" si="53"/>
        <v>424.01976501194861</v>
      </c>
    </row>
    <row r="89" spans="2:28" x14ac:dyDescent="0.25">
      <c r="B89" s="36">
        <v>0.7</v>
      </c>
      <c r="C89" s="33">
        <f t="shared" si="49"/>
        <v>0.76684943970433594</v>
      </c>
      <c r="D89" s="3">
        <f t="shared" ref="D89:AB89" si="54">CD0 +$B89^2/(PI()*AR*e) + D71</f>
        <v>4.1099706196462082E-2</v>
      </c>
      <c r="E89" s="3">
        <f t="shared" si="54"/>
        <v>4.111838851047666E-2</v>
      </c>
      <c r="F89" s="3">
        <f t="shared" si="54"/>
        <v>4.1401100415492706E-2</v>
      </c>
      <c r="G89" s="3">
        <f t="shared" si="54"/>
        <v>4.2024026996738968E-2</v>
      </c>
      <c r="H89" s="3">
        <f t="shared" si="54"/>
        <v>4.2535649785591143E-2</v>
      </c>
      <c r="I89" s="3">
        <f t="shared" si="54"/>
        <v>4.2767373487215633E-2</v>
      </c>
      <c r="J89" s="3">
        <f t="shared" si="54"/>
        <v>4.322752204540254E-2</v>
      </c>
      <c r="K89" s="3">
        <f t="shared" si="54"/>
        <v>4.4264002784878083E-2</v>
      </c>
      <c r="L89" s="3">
        <f t="shared" si="54"/>
        <v>4.6719432078319093E-2</v>
      </c>
      <c r="M89" s="3">
        <f t="shared" si="54"/>
        <v>5.2578466139716631E-2</v>
      </c>
      <c r="N89" s="3">
        <f t="shared" si="54"/>
        <v>6.6394819560501556E-2</v>
      </c>
      <c r="O89" s="3">
        <f t="shared" si="54"/>
        <v>9.8362447465348335E-2</v>
      </c>
      <c r="P89" s="3">
        <f t="shared" si="54"/>
        <v>0.17077749857647342</v>
      </c>
      <c r="Q89" s="3">
        <f t="shared" si="54"/>
        <v>0.33134783499743375</v>
      </c>
      <c r="R89" s="3">
        <f t="shared" si="54"/>
        <v>0.68005968126604044</v>
      </c>
      <c r="S89" s="3">
        <f t="shared" si="54"/>
        <v>1.4223870108463093</v>
      </c>
      <c r="T89" s="3">
        <f t="shared" si="54"/>
        <v>2.9727869163198464</v>
      </c>
      <c r="U89" s="3">
        <f t="shared" si="54"/>
        <v>6.1525845314042344</v>
      </c>
      <c r="V89" s="3">
        <f t="shared" si="54"/>
        <v>12.562223237770644</v>
      </c>
      <c r="W89" s="3">
        <f t="shared" si="54"/>
        <v>25.270761118485179</v>
      </c>
      <c r="X89" s="3">
        <f t="shared" si="54"/>
        <v>50.074286063366365</v>
      </c>
      <c r="Y89" s="3">
        <f t="shared" si="54"/>
        <v>97.760603733179849</v>
      </c>
      <c r="Z89" s="3">
        <f t="shared" si="54"/>
        <v>188.13050502377092</v>
      </c>
      <c r="AA89" s="3">
        <f t="shared" si="54"/>
        <v>357.04707993831255</v>
      </c>
      <c r="AB89" s="16">
        <f t="shared" si="54"/>
        <v>668.64253278238482</v>
      </c>
    </row>
    <row r="90" spans="2:28" x14ac:dyDescent="0.25">
      <c r="B90" s="36">
        <v>0.75</v>
      </c>
      <c r="C90" s="33">
        <f t="shared" si="49"/>
        <v>0.75956901974816604</v>
      </c>
      <c r="D90" s="3">
        <f t="shared" ref="D90:AB90" si="55">CD0 +$B90^2/(PI()*AR*e) + D72</f>
        <v>4.4961397419408008E-2</v>
      </c>
      <c r="E90" s="3">
        <f t="shared" si="55"/>
        <v>4.4989186710198123E-2</v>
      </c>
      <c r="F90" s="3">
        <f t="shared" si="55"/>
        <v>4.5296652043107635E-2</v>
      </c>
      <c r="G90" s="3">
        <f t="shared" si="55"/>
        <v>4.5944657387291012E-2</v>
      </c>
      <c r="H90" s="3">
        <f t="shared" si="55"/>
        <v>4.6551657003485652E-2</v>
      </c>
      <c r="I90" s="3">
        <f t="shared" si="55"/>
        <v>4.6927346996367893E-2</v>
      </c>
      <c r="J90" s="3">
        <f t="shared" si="55"/>
        <v>4.7752145375679012E-2</v>
      </c>
      <c r="K90" s="3">
        <f t="shared" si="55"/>
        <v>4.9690382833088589E-2</v>
      </c>
      <c r="L90" s="3">
        <f t="shared" si="55"/>
        <v>5.431842731344403E-2</v>
      </c>
      <c r="M90" s="3">
        <f t="shared" si="55"/>
        <v>6.5278468596197736E-2</v>
      </c>
      <c r="N90" s="3">
        <f t="shared" si="55"/>
        <v>9.0777561928401945E-2</v>
      </c>
      <c r="O90" s="3">
        <f t="shared" si="55"/>
        <v>0.14887749521306612</v>
      </c>
      <c r="P90" s="3">
        <f t="shared" si="55"/>
        <v>0.27845222771286859</v>
      </c>
      <c r="Q90" s="3">
        <f t="shared" si="55"/>
        <v>0.56142563938375623</v>
      </c>
      <c r="R90" s="3">
        <f t="shared" si="55"/>
        <v>1.1670376997182565</v>
      </c>
      <c r="S90" s="3">
        <f t="shared" si="55"/>
        <v>2.4383604373066006</v>
      </c>
      <c r="T90" s="3">
        <f t="shared" si="55"/>
        <v>5.0584760094546244</v>
      </c>
      <c r="U90" s="3">
        <f t="shared" si="55"/>
        <v>10.364443261779401</v>
      </c>
      <c r="V90" s="3">
        <f t="shared" si="55"/>
        <v>20.931249237671484</v>
      </c>
      <c r="W90" s="3">
        <f t="shared" si="55"/>
        <v>41.641800477432611</v>
      </c>
      <c r="X90" s="3">
        <f t="shared" si="55"/>
        <v>81.619769533543888</v>
      </c>
      <c r="Y90" s="3">
        <f t="shared" si="55"/>
        <v>157.67397478091686</v>
      </c>
      <c r="Z90" s="3">
        <f t="shared" si="55"/>
        <v>300.3571613416708</v>
      </c>
      <c r="AA90" s="3">
        <f t="shared" si="55"/>
        <v>564.49208372039698</v>
      </c>
      <c r="AB90" s="16">
        <f t="shared" si="55"/>
        <v>1047.2426893082757</v>
      </c>
    </row>
    <row r="91" spans="2:28" ht="15.75" thickBot="1" x14ac:dyDescent="0.3">
      <c r="B91" s="37">
        <v>0.8</v>
      </c>
      <c r="C91" s="38">
        <f t="shared" si="49"/>
        <v>0.75228859979199625</v>
      </c>
      <c r="D91" s="17">
        <f t="shared" ref="D91:AB91" si="56">CD0 +$B91^2/(PI()*AR*e) + D73</f>
        <v>4.9089412174970898E-2</v>
      </c>
      <c r="E91" s="17">
        <f t="shared" si="56"/>
        <v>4.9128110596037639E-2</v>
      </c>
      <c r="F91" s="17">
        <f t="shared" si="56"/>
        <v>4.9460329356987576E-2</v>
      </c>
      <c r="G91" s="17">
        <f t="shared" si="56"/>
        <v>5.0133869625846456E-2</v>
      </c>
      <c r="H91" s="17">
        <f t="shared" si="56"/>
        <v>5.0924671632046878E-2</v>
      </c>
      <c r="I91" s="17">
        <f t="shared" si="56"/>
        <v>5.1584190283009763E-2</v>
      </c>
      <c r="J91" s="17">
        <f t="shared" si="56"/>
        <v>5.3115731462163779E-2</v>
      </c>
      <c r="K91" s="17">
        <f t="shared" si="56"/>
        <v>5.6768905705007242E-2</v>
      </c>
      <c r="L91" s="17">
        <f t="shared" si="56"/>
        <v>6.5451448933340095E-2</v>
      </c>
      <c r="M91" s="17">
        <f t="shared" si="56"/>
        <v>8.5759261577234819E-2</v>
      </c>
      <c r="N91" s="17">
        <f t="shared" si="56"/>
        <v>0.1322998569834089</v>
      </c>
      <c r="O91" s="17">
        <f t="shared" si="56"/>
        <v>0.2366997519859857</v>
      </c>
      <c r="P91" s="17">
        <f t="shared" si="56"/>
        <v>0.46598453224897407</v>
      </c>
      <c r="Q91" s="17">
        <f t="shared" si="56"/>
        <v>0.95935509215221637</v>
      </c>
      <c r="R91" s="17">
        <f t="shared" si="56"/>
        <v>2.000416972464425</v>
      </c>
      <c r="S91" s="17">
        <f t="shared" si="56"/>
        <v>4.1565617334133877</v>
      </c>
      <c r="T91" s="17">
        <f t="shared" si="56"/>
        <v>8.5434682739360017</v>
      </c>
      <c r="U91" s="17">
        <f t="shared" si="56"/>
        <v>17.319119566765263</v>
      </c>
      <c r="V91" s="17">
        <f t="shared" si="56"/>
        <v>34.592625301646883</v>
      </c>
      <c r="W91" s="17">
        <f t="shared" si="56"/>
        <v>68.072193953408188</v>
      </c>
      <c r="X91" s="17">
        <f t="shared" si="56"/>
        <v>132.01255333515255</v>
      </c>
      <c r="Y91" s="17">
        <f t="shared" si="56"/>
        <v>252.41760396260958</v>
      </c>
      <c r="Z91" s="17">
        <f t="shared" si="56"/>
        <v>476.1092122304986</v>
      </c>
      <c r="AA91" s="17">
        <f t="shared" si="56"/>
        <v>886.34613275489357</v>
      </c>
      <c r="AB91" s="18">
        <f t="shared" si="56"/>
        <v>1629.4159424171403</v>
      </c>
    </row>
    <row r="92" spans="2:28" ht="15.75" thickBot="1" x14ac:dyDescent="0.3"/>
    <row r="93" spans="2:28" ht="15.75" thickBot="1" x14ac:dyDescent="0.3">
      <c r="B93" s="6"/>
      <c r="C93" s="6"/>
      <c r="D93" s="48" t="s">
        <v>2</v>
      </c>
      <c r="E93" s="47"/>
      <c r="F93" s="47"/>
      <c r="G93" s="47"/>
      <c r="H93" s="47"/>
      <c r="I93" s="47"/>
      <c r="J93" s="47"/>
      <c r="K93" s="47"/>
      <c r="L93" s="47"/>
      <c r="M93" s="47"/>
      <c r="N93" s="47"/>
      <c r="O93" s="47"/>
      <c r="P93" s="47"/>
      <c r="Q93" s="47"/>
      <c r="R93" s="47"/>
      <c r="S93" s="47"/>
      <c r="T93" s="47"/>
      <c r="U93" s="47"/>
      <c r="V93" s="47"/>
      <c r="W93" s="47"/>
      <c r="X93" s="47"/>
      <c r="Y93" s="47"/>
      <c r="Z93" s="47"/>
      <c r="AA93" s="47"/>
      <c r="AB93" s="49"/>
    </row>
    <row r="94" spans="2:28" ht="18" x14ac:dyDescent="0.35">
      <c r="B94" s="40" t="s">
        <v>16</v>
      </c>
      <c r="C94" s="41" t="s">
        <v>53</v>
      </c>
      <c r="D94" s="42">
        <v>0</v>
      </c>
      <c r="E94" s="43">
        <v>0.5</v>
      </c>
      <c r="F94" s="43">
        <v>0.6</v>
      </c>
      <c r="G94" s="43">
        <v>0.7</v>
      </c>
      <c r="H94" s="43">
        <v>0.75</v>
      </c>
      <c r="I94" s="43">
        <v>0.76</v>
      </c>
      <c r="J94" s="43">
        <v>0.77</v>
      </c>
      <c r="K94" s="43">
        <v>0.78</v>
      </c>
      <c r="L94" s="43">
        <v>0.79</v>
      </c>
      <c r="M94" s="43">
        <v>0.8</v>
      </c>
      <c r="N94" s="43">
        <v>0.81</v>
      </c>
      <c r="O94" s="43">
        <v>0.82</v>
      </c>
      <c r="P94" s="43">
        <v>0.83</v>
      </c>
      <c r="Q94" s="43">
        <v>0.84</v>
      </c>
      <c r="R94" s="43">
        <v>0.85</v>
      </c>
      <c r="S94" s="43">
        <v>0.86</v>
      </c>
      <c r="T94" s="43">
        <v>0.87</v>
      </c>
      <c r="U94" s="43">
        <v>0.88</v>
      </c>
      <c r="V94" s="43">
        <v>0.89</v>
      </c>
      <c r="W94" s="43">
        <v>0.9</v>
      </c>
      <c r="X94" s="43">
        <v>0.91</v>
      </c>
      <c r="Y94" s="43">
        <v>0.92</v>
      </c>
      <c r="Z94" s="43">
        <v>0.93</v>
      </c>
      <c r="AA94" s="43">
        <v>0.94</v>
      </c>
      <c r="AB94" s="44">
        <v>0.95</v>
      </c>
    </row>
    <row r="95" spans="2:28" x14ac:dyDescent="0.25">
      <c r="B95" s="36">
        <v>0</v>
      </c>
      <c r="C95" s="33">
        <f t="shared" ref="C95:C102" si="57">C27</f>
        <v>0.8687753190907137</v>
      </c>
      <c r="D95" s="3">
        <f t="shared" ref="D95:AB95" si="58">D$94*D27</f>
        <v>0</v>
      </c>
      <c r="E95" s="3">
        <f t="shared" si="58"/>
        <v>0</v>
      </c>
      <c r="F95" s="3">
        <f t="shared" si="58"/>
        <v>0</v>
      </c>
      <c r="G95" s="3">
        <f t="shared" si="58"/>
        <v>0</v>
      </c>
      <c r="H95" s="3">
        <f t="shared" si="58"/>
        <v>0</v>
      </c>
      <c r="I95" s="3">
        <f t="shared" si="58"/>
        <v>0</v>
      </c>
      <c r="J95" s="3">
        <f t="shared" si="58"/>
        <v>0</v>
      </c>
      <c r="K95" s="3">
        <f t="shared" si="58"/>
        <v>0</v>
      </c>
      <c r="L95" s="3">
        <f t="shared" si="58"/>
        <v>0</v>
      </c>
      <c r="M95" s="3">
        <f t="shared" si="58"/>
        <v>0</v>
      </c>
      <c r="N95" s="3">
        <f t="shared" si="58"/>
        <v>0</v>
      </c>
      <c r="O95" s="3">
        <f t="shared" si="58"/>
        <v>0</v>
      </c>
      <c r="P95" s="3">
        <f t="shared" si="58"/>
        <v>0</v>
      </c>
      <c r="Q95" s="3">
        <f t="shared" si="58"/>
        <v>0</v>
      </c>
      <c r="R95" s="3">
        <f t="shared" si="58"/>
        <v>0</v>
      </c>
      <c r="S95" s="3">
        <f t="shared" si="58"/>
        <v>0</v>
      </c>
      <c r="T95" s="3">
        <f t="shared" si="58"/>
        <v>0</v>
      </c>
      <c r="U95" s="3">
        <f t="shared" si="58"/>
        <v>0</v>
      </c>
      <c r="V95" s="3">
        <f t="shared" si="58"/>
        <v>0</v>
      </c>
      <c r="W95" s="3">
        <f t="shared" si="58"/>
        <v>0</v>
      </c>
      <c r="X95" s="3">
        <f t="shared" si="58"/>
        <v>0</v>
      </c>
      <c r="Y95" s="3">
        <f t="shared" si="58"/>
        <v>0</v>
      </c>
      <c r="Z95" s="3">
        <f t="shared" si="58"/>
        <v>0</v>
      </c>
      <c r="AA95" s="3">
        <f t="shared" si="58"/>
        <v>0</v>
      </c>
      <c r="AB95" s="16">
        <f t="shared" si="58"/>
        <v>0</v>
      </c>
    </row>
    <row r="96" spans="2:28" x14ac:dyDescent="0.25">
      <c r="B96" s="36">
        <v>0.1</v>
      </c>
      <c r="C96" s="33">
        <f t="shared" si="57"/>
        <v>0.85421447917837401</v>
      </c>
      <c r="D96" s="3">
        <f t="shared" ref="D96:AB96" si="59">D$94*D28</f>
        <v>0</v>
      </c>
      <c r="E96" s="3">
        <f t="shared" si="59"/>
        <v>3.2190263378811288</v>
      </c>
      <c r="F96" s="3">
        <f t="shared" si="59"/>
        <v>3.8539892033948551</v>
      </c>
      <c r="G96" s="3">
        <f t="shared" si="59"/>
        <v>4.4041900986287041</v>
      </c>
      <c r="H96" s="3">
        <f t="shared" si="59"/>
        <v>4.6341230996786864</v>
      </c>
      <c r="I96" s="3">
        <f t="shared" si="59"/>
        <v>4.6761856189782973</v>
      </c>
      <c r="J96" s="3">
        <f t="shared" si="59"/>
        <v>4.7169101162377487</v>
      </c>
      <c r="K96" s="3">
        <f t="shared" si="59"/>
        <v>4.7562791859527902</v>
      </c>
      <c r="L96" s="3">
        <f t="shared" si="59"/>
        <v>4.7942538044294949</v>
      </c>
      <c r="M96" s="3">
        <f t="shared" si="59"/>
        <v>4.8307219688953023</v>
      </c>
      <c r="N96" s="3">
        <f t="shared" si="59"/>
        <v>4.8653463834349644</v>
      </c>
      <c r="O96" s="3">
        <f t="shared" si="59"/>
        <v>4.8971332273017376</v>
      </c>
      <c r="P96" s="3">
        <f t="shared" si="59"/>
        <v>4.9232659683897904</v>
      </c>
      <c r="Q96" s="3">
        <f t="shared" si="59"/>
        <v>4.9361084684898353</v>
      </c>
      <c r="R96" s="3">
        <f t="shared" si="59"/>
        <v>4.9160353991234027</v>
      </c>
      <c r="S96" s="3">
        <f t="shared" si="59"/>
        <v>4.8164737345404953</v>
      </c>
      <c r="T96" s="3">
        <f t="shared" si="59"/>
        <v>4.542367047994234</v>
      </c>
      <c r="U96" s="3">
        <f t="shared" si="59"/>
        <v>3.9564764573250311</v>
      </c>
      <c r="V96" s="3">
        <f t="shared" si="59"/>
        <v>3.0068920502315586</v>
      </c>
      <c r="W96" s="3">
        <f t="shared" si="59"/>
        <v>1.9203239954170062</v>
      </c>
      <c r="X96" s="3">
        <f t="shared" si="59"/>
        <v>1.0507665558514458</v>
      </c>
      <c r="Y96" s="3">
        <f t="shared" si="59"/>
        <v>0.52240412212056819</v>
      </c>
      <c r="Z96" s="3">
        <f t="shared" si="59"/>
        <v>0.24901219903823849</v>
      </c>
      <c r="AA96" s="3">
        <f t="shared" si="59"/>
        <v>0.11752752655708419</v>
      </c>
      <c r="AB96" s="16">
        <f t="shared" si="59"/>
        <v>5.579182983515929E-2</v>
      </c>
    </row>
    <row r="97" spans="1:28" x14ac:dyDescent="0.25">
      <c r="B97" s="36">
        <v>0.2</v>
      </c>
      <c r="C97" s="33">
        <f t="shared" si="57"/>
        <v>0.83965363926603431</v>
      </c>
      <c r="D97" s="3">
        <f t="shared" ref="D97:AB97" si="60">D$94*D29</f>
        <v>0</v>
      </c>
      <c r="E97" s="3">
        <f t="shared" si="60"/>
        <v>5.837511151210049</v>
      </c>
      <c r="F97" s="3">
        <f t="shared" si="60"/>
        <v>6.9797889662998278</v>
      </c>
      <c r="G97" s="3">
        <f t="shared" si="60"/>
        <v>7.9691822588938379</v>
      </c>
      <c r="H97" s="3">
        <f t="shared" si="60"/>
        <v>8.3879608111652662</v>
      </c>
      <c r="I97" s="3">
        <f t="shared" si="60"/>
        <v>8.465127331317797</v>
      </c>
      <c r="J97" s="3">
        <f t="shared" si="60"/>
        <v>8.5400183369192977</v>
      </c>
      <c r="K97" s="3">
        <f t="shared" si="60"/>
        <v>8.6125269145128023</v>
      </c>
      <c r="L97" s="3">
        <f t="shared" si="60"/>
        <v>8.6823445414992584</v>
      </c>
      <c r="M97" s="3">
        <f t="shared" si="60"/>
        <v>8.7485570718122858</v>
      </c>
      <c r="N97" s="3">
        <f t="shared" si="60"/>
        <v>8.8085224321050681</v>
      </c>
      <c r="O97" s="3">
        <f t="shared" si="60"/>
        <v>8.8548946892995204</v>
      </c>
      <c r="P97" s="3">
        <f t="shared" si="60"/>
        <v>8.8681600010309545</v>
      </c>
      <c r="Q97" s="3">
        <f t="shared" si="60"/>
        <v>8.7994778443039223</v>
      </c>
      <c r="R97" s="3">
        <f t="shared" si="60"/>
        <v>8.5379702129588644</v>
      </c>
      <c r="S97" s="3">
        <f t="shared" si="60"/>
        <v>7.8772231360744227</v>
      </c>
      <c r="T97" s="3">
        <f t="shared" si="60"/>
        <v>6.5836136592224168</v>
      </c>
      <c r="U97" s="3">
        <f t="shared" si="60"/>
        <v>4.7171884959890349</v>
      </c>
      <c r="V97" s="3">
        <f t="shared" si="60"/>
        <v>2.8420851017242876</v>
      </c>
      <c r="W97" s="3">
        <f t="shared" si="60"/>
        <v>1.4958647330986181</v>
      </c>
      <c r="X97" s="3">
        <f t="shared" si="60"/>
        <v>0.73080204506908764</v>
      </c>
      <c r="Y97" s="3">
        <f t="shared" si="60"/>
        <v>0.34705530375007937</v>
      </c>
      <c r="Z97" s="3">
        <f t="shared" si="60"/>
        <v>0.16431825607385467</v>
      </c>
      <c r="AA97" s="3">
        <f t="shared" si="60"/>
        <v>7.848314346079481E-2</v>
      </c>
      <c r="AB97" s="16">
        <f t="shared" si="60"/>
        <v>3.8001939909143315E-2</v>
      </c>
    </row>
    <row r="98" spans="1:28" x14ac:dyDescent="0.25">
      <c r="B98" s="36">
        <v>0.25</v>
      </c>
      <c r="C98" s="33">
        <f t="shared" si="57"/>
        <v>0.83237321930986452</v>
      </c>
      <c r="D98" s="3">
        <f t="shared" ref="D98:AB98" si="61">D$94*D30</f>
        <v>0</v>
      </c>
      <c r="E98" s="3">
        <f t="shared" si="61"/>
        <v>6.8197773394203915</v>
      </c>
      <c r="F98" s="3">
        <f t="shared" si="61"/>
        <v>8.1491659661370619</v>
      </c>
      <c r="G98" s="3">
        <f t="shared" si="61"/>
        <v>9.3051831900313093</v>
      </c>
      <c r="H98" s="3">
        <f t="shared" si="61"/>
        <v>9.7991998185215383</v>
      </c>
      <c r="I98" s="3">
        <f t="shared" si="61"/>
        <v>9.8906891984159682</v>
      </c>
      <c r="J98" s="3">
        <f t="shared" si="61"/>
        <v>9.9795979525049905</v>
      </c>
      <c r="K98" s="3">
        <f t="shared" si="61"/>
        <v>10.065671760259402</v>
      </c>
      <c r="L98" s="3">
        <f t="shared" si="61"/>
        <v>10.148163036207411</v>
      </c>
      <c r="M98" s="3">
        <f t="shared" si="61"/>
        <v>10.224896988185307</v>
      </c>
      <c r="N98" s="3">
        <f t="shared" si="61"/>
        <v>10.289759233048184</v>
      </c>
      <c r="O98" s="3">
        <f t="shared" si="61"/>
        <v>10.326272904339257</v>
      </c>
      <c r="P98" s="3">
        <f t="shared" si="61"/>
        <v>10.292323067786999</v>
      </c>
      <c r="Q98" s="3">
        <f t="shared" si="61"/>
        <v>10.088556360187978</v>
      </c>
      <c r="R98" s="3">
        <f t="shared" si="61"/>
        <v>9.5137636087473325</v>
      </c>
      <c r="S98" s="3">
        <f t="shared" si="61"/>
        <v>8.2812007488993107</v>
      </c>
      <c r="T98" s="3">
        <f t="shared" si="61"/>
        <v>6.2893840490913728</v>
      </c>
      <c r="U98" s="3">
        <f t="shared" si="61"/>
        <v>4.018553432818126</v>
      </c>
      <c r="V98" s="3">
        <f t="shared" si="61"/>
        <v>2.2037264917689883</v>
      </c>
      <c r="W98" s="3">
        <f t="shared" si="61"/>
        <v>1.099366934994481</v>
      </c>
      <c r="X98" s="3">
        <f t="shared" si="61"/>
        <v>0.52607667217880261</v>
      </c>
      <c r="Y98" s="3">
        <f t="shared" si="61"/>
        <v>0.24927681521992873</v>
      </c>
      <c r="Z98" s="3">
        <f t="shared" si="61"/>
        <v>0.11878877580639927</v>
      </c>
      <c r="AA98" s="3">
        <f t="shared" si="61"/>
        <v>5.7312604566008521E-2</v>
      </c>
      <c r="AB98" s="16">
        <f t="shared" si="61"/>
        <v>2.8069130190570696E-2</v>
      </c>
    </row>
    <row r="99" spans="1:28" x14ac:dyDescent="0.25">
      <c r="A99" s="8"/>
      <c r="B99" s="36">
        <v>0.3</v>
      </c>
      <c r="C99" s="33">
        <f t="shared" si="57"/>
        <v>0.82509279935369462</v>
      </c>
      <c r="D99" s="3">
        <f t="shared" ref="D99:AB99" si="62">D$94*D31</f>
        <v>0</v>
      </c>
      <c r="E99" s="3">
        <f t="shared" si="62"/>
        <v>7.5781214953192633</v>
      </c>
      <c r="F99" s="3">
        <f t="shared" si="62"/>
        <v>9.0501322595815434</v>
      </c>
      <c r="G99" s="3">
        <f t="shared" si="62"/>
        <v>10.33775075111911</v>
      </c>
      <c r="H99" s="3">
        <f t="shared" si="62"/>
        <v>10.893872905945313</v>
      </c>
      <c r="I99" s="3">
        <f t="shared" si="62"/>
        <v>10.997398355133615</v>
      </c>
      <c r="J99" s="3">
        <f t="shared" si="62"/>
        <v>11.098078012624494</v>
      </c>
      <c r="K99" s="3">
        <f t="shared" si="62"/>
        <v>11.19533439149958</v>
      </c>
      <c r="L99" s="3">
        <f t="shared" si="62"/>
        <v>11.287482873921345</v>
      </c>
      <c r="M99" s="3">
        <f t="shared" si="62"/>
        <v>11.36974072793083</v>
      </c>
      <c r="N99" s="3">
        <f t="shared" si="62"/>
        <v>11.429049905793011</v>
      </c>
      <c r="O99" s="3">
        <f t="shared" si="62"/>
        <v>11.431421454214506</v>
      </c>
      <c r="P99" s="3">
        <f t="shared" si="62"/>
        <v>11.294140635964958</v>
      </c>
      <c r="Q99" s="3">
        <f t="shared" si="62"/>
        <v>10.838500820543548</v>
      </c>
      <c r="R99" s="3">
        <f t="shared" si="62"/>
        <v>9.765670840025674</v>
      </c>
      <c r="S99" s="3">
        <f t="shared" si="62"/>
        <v>7.8343840859141647</v>
      </c>
      <c r="T99" s="3">
        <f t="shared" si="62"/>
        <v>5.3302926564049038</v>
      </c>
      <c r="U99" s="3">
        <f t="shared" si="62"/>
        <v>3.0723247480669573</v>
      </c>
      <c r="V99" s="3">
        <f t="shared" si="62"/>
        <v>1.5766718669671427</v>
      </c>
      <c r="W99" s="3">
        <f t="shared" si="62"/>
        <v>0.76352667655927386</v>
      </c>
      <c r="X99" s="3">
        <f t="shared" si="62"/>
        <v>0.36284198010563312</v>
      </c>
      <c r="Y99" s="3">
        <f t="shared" si="62"/>
        <v>0.17267350874051038</v>
      </c>
      <c r="Z99" s="3">
        <f t="shared" si="62"/>
        <v>8.3046280726542743E-2</v>
      </c>
      <c r="AA99" s="3">
        <f t="shared" si="62"/>
        <v>4.0514446418520991E-2</v>
      </c>
      <c r="AB99" s="16">
        <f t="shared" si="62"/>
        <v>2.0073915895007947E-2</v>
      </c>
    </row>
    <row r="100" spans="1:28" x14ac:dyDescent="0.25">
      <c r="A100" s="8"/>
      <c r="B100" s="36">
        <v>0.35</v>
      </c>
      <c r="C100" s="33">
        <f t="shared" si="57"/>
        <v>0.81781237939752482</v>
      </c>
      <c r="D100" s="3">
        <f t="shared" ref="D100:AB100" si="63">D$94*D32</f>
        <v>0</v>
      </c>
      <c r="E100" s="3">
        <f t="shared" si="63"/>
        <v>8.1301090436097638</v>
      </c>
      <c r="F100" s="3">
        <f t="shared" si="63"/>
        <v>9.7043598052856836</v>
      </c>
      <c r="G100" s="3">
        <f t="shared" si="63"/>
        <v>11.09139494929852</v>
      </c>
      <c r="H100" s="3">
        <f t="shared" si="63"/>
        <v>11.697024495441187</v>
      </c>
      <c r="I100" s="3">
        <f t="shared" si="63"/>
        <v>11.810290835111216</v>
      </c>
      <c r="J100" s="3">
        <f t="shared" si="63"/>
        <v>11.920367057292319</v>
      </c>
      <c r="K100" s="3">
        <f t="shared" si="63"/>
        <v>12.026003411918396</v>
      </c>
      <c r="L100" s="3">
        <f t="shared" si="63"/>
        <v>12.12362359749495</v>
      </c>
      <c r="M100" s="3">
        <f t="shared" si="63"/>
        <v>12.203346736924102</v>
      </c>
      <c r="N100" s="3">
        <f t="shared" si="63"/>
        <v>12.239040387231563</v>
      </c>
      <c r="O100" s="3">
        <f t="shared" si="63"/>
        <v>12.165474020218449</v>
      </c>
      <c r="P100" s="3">
        <f t="shared" si="63"/>
        <v>11.834511050261737</v>
      </c>
      <c r="Q100" s="3">
        <f t="shared" si="63"/>
        <v>10.968162661469878</v>
      </c>
      <c r="R100" s="3">
        <f t="shared" si="63"/>
        <v>9.2405670728259732</v>
      </c>
      <c r="S100" s="3">
        <f t="shared" si="63"/>
        <v>6.6999650122517274</v>
      </c>
      <c r="T100" s="3">
        <f t="shared" si="63"/>
        <v>4.0905828173429706</v>
      </c>
      <c r="U100" s="3">
        <f t="shared" si="63"/>
        <v>2.1776977741415817</v>
      </c>
      <c r="V100" s="3">
        <f t="shared" si="63"/>
        <v>1.0730716370225972</v>
      </c>
      <c r="W100" s="3">
        <f t="shared" si="63"/>
        <v>0.51286758478377947</v>
      </c>
      <c r="X100" s="3">
        <f t="shared" si="63"/>
        <v>0.24405867069235851</v>
      </c>
      <c r="Y100" s="3">
        <f t="shared" si="63"/>
        <v>0.11707247456625663</v>
      </c>
      <c r="Z100" s="3">
        <f t="shared" si="63"/>
        <v>5.6905600364695122E-2</v>
      </c>
      <c r="AA100" s="3">
        <f t="shared" si="63"/>
        <v>2.8082111119367741E-2</v>
      </c>
      <c r="AB100" s="16">
        <f t="shared" si="63"/>
        <v>1.4075943047878244E-2</v>
      </c>
    </row>
    <row r="101" spans="1:28" x14ac:dyDescent="0.25">
      <c r="B101" s="36">
        <v>0.4</v>
      </c>
      <c r="C101" s="33">
        <f t="shared" si="57"/>
        <v>0.81053195944135492</v>
      </c>
      <c r="D101" s="3">
        <f t="shared" ref="D101:AB101" si="64">D$94*D33</f>
        <v>0</v>
      </c>
      <c r="E101" s="3">
        <f t="shared" si="64"/>
        <v>8.5025507281552688</v>
      </c>
      <c r="F101" s="3">
        <f t="shared" si="64"/>
        <v>10.144375573792699</v>
      </c>
      <c r="G101" s="3">
        <f t="shared" si="64"/>
        <v>11.602552017248561</v>
      </c>
      <c r="H101" s="3">
        <f t="shared" si="64"/>
        <v>12.246049675493904</v>
      </c>
      <c r="I101" s="3">
        <f t="shared" si="64"/>
        <v>12.366787644061429</v>
      </c>
      <c r="J101" s="3">
        <f t="shared" si="64"/>
        <v>12.483702941567909</v>
      </c>
      <c r="K101" s="3">
        <f t="shared" si="64"/>
        <v>12.594209029537712</v>
      </c>
      <c r="L101" s="3">
        <f t="shared" si="64"/>
        <v>12.691083247915456</v>
      </c>
      <c r="M101" s="3">
        <f t="shared" si="64"/>
        <v>12.754950944921561</v>
      </c>
      <c r="N101" s="3">
        <f t="shared" si="64"/>
        <v>12.736420654461195</v>
      </c>
      <c r="O101" s="3">
        <f t="shared" si="64"/>
        <v>12.518897403666497</v>
      </c>
      <c r="P101" s="3">
        <f t="shared" si="64"/>
        <v>11.864224435661903</v>
      </c>
      <c r="Q101" s="3">
        <f t="shared" si="64"/>
        <v>10.421907313203787</v>
      </c>
      <c r="R101" s="3">
        <f t="shared" si="64"/>
        <v>8.0314416432972866</v>
      </c>
      <c r="S101" s="3">
        <f t="shared" si="64"/>
        <v>5.2230213793458375</v>
      </c>
      <c r="T101" s="3">
        <f t="shared" si="64"/>
        <v>2.9101137517302793</v>
      </c>
      <c r="U101" s="3">
        <f t="shared" si="64"/>
        <v>1.4688858313250472</v>
      </c>
      <c r="V101" s="3">
        <f t="shared" si="64"/>
        <v>0.70868011384052532</v>
      </c>
      <c r="W101" s="3">
        <f t="shared" si="64"/>
        <v>0.33782205872973781</v>
      </c>
      <c r="X101" s="3">
        <f t="shared" si="64"/>
        <v>0.16175480127816144</v>
      </c>
      <c r="Y101" s="3">
        <f t="shared" si="64"/>
        <v>7.8363097399304527E-2</v>
      </c>
      <c r="Z101" s="3">
        <f t="shared" si="64"/>
        <v>3.8520554884580484E-2</v>
      </c>
      <c r="AA101" s="3">
        <f t="shared" si="64"/>
        <v>1.923001880286962E-2</v>
      </c>
      <c r="AB101" s="16">
        <f t="shared" si="64"/>
        <v>9.7493530153043295E-3</v>
      </c>
    </row>
    <row r="102" spans="1:28" x14ac:dyDescent="0.25">
      <c r="B102" s="36">
        <v>0.45</v>
      </c>
      <c r="C102" s="33">
        <f t="shared" si="57"/>
        <v>0.80325153948518513</v>
      </c>
      <c r="D102" s="3">
        <f t="shared" ref="D102:AB102" si="65">D$94*D34</f>
        <v>0</v>
      </c>
      <c r="E102" s="3">
        <f t="shared" si="65"/>
        <v>8.725630211769289</v>
      </c>
      <c r="F102" s="3">
        <f t="shared" si="65"/>
        <v>10.406538130293267</v>
      </c>
      <c r="G102" s="3">
        <f t="shared" si="65"/>
        <v>11.911886683531421</v>
      </c>
      <c r="H102" s="3">
        <f t="shared" si="65"/>
        <v>12.582803941488519</v>
      </c>
      <c r="I102" s="3">
        <f t="shared" si="65"/>
        <v>12.70874149374162</v>
      </c>
      <c r="J102" s="3">
        <f t="shared" si="65"/>
        <v>12.829571660639983</v>
      </c>
      <c r="K102" s="3">
        <f t="shared" si="65"/>
        <v>12.940150733585654</v>
      </c>
      <c r="L102" s="3">
        <f t="shared" si="65"/>
        <v>13.026504271128502</v>
      </c>
      <c r="M102" s="3">
        <f t="shared" si="65"/>
        <v>13.052366641662392</v>
      </c>
      <c r="N102" s="3">
        <f t="shared" si="65"/>
        <v>12.929479429296833</v>
      </c>
      <c r="O102" s="3">
        <f t="shared" si="65"/>
        <v>12.465818847431141</v>
      </c>
      <c r="P102" s="3">
        <f t="shared" si="65"/>
        <v>11.331828418555649</v>
      </c>
      <c r="Q102" s="3">
        <f t="shared" si="65"/>
        <v>9.2300927395913721</v>
      </c>
      <c r="R102" s="3">
        <f t="shared" si="65"/>
        <v>6.4090395096307153</v>
      </c>
      <c r="S102" s="3">
        <f t="shared" si="65"/>
        <v>3.7686341183604335</v>
      </c>
      <c r="T102" s="3">
        <f t="shared" si="65"/>
        <v>1.9637302371690766</v>
      </c>
      <c r="U102" s="3">
        <f t="shared" si="65"/>
        <v>0.96089980271827258</v>
      </c>
      <c r="V102" s="3">
        <f t="shared" si="65"/>
        <v>0.45992920557303707</v>
      </c>
      <c r="W102" s="3">
        <f t="shared" si="65"/>
        <v>0.22005871647965361</v>
      </c>
      <c r="X102" s="3">
        <f t="shared" si="65"/>
        <v>0.10630409921905953</v>
      </c>
      <c r="Y102" s="3">
        <f t="shared" si="65"/>
        <v>5.206162835770782E-2</v>
      </c>
      <c r="Z102" s="3">
        <f t="shared" si="65"/>
        <v>2.5886295831388573E-2</v>
      </c>
      <c r="AA102" s="3">
        <f t="shared" si="65"/>
        <v>1.3071307499732992E-2</v>
      </c>
      <c r="AB102" s="16">
        <f t="shared" si="65"/>
        <v>6.7012433881003071E-3</v>
      </c>
    </row>
    <row r="103" spans="1:28" x14ac:dyDescent="0.25">
      <c r="B103" s="36">
        <v>0.5</v>
      </c>
      <c r="C103" s="33">
        <f t="shared" ref="C103:C109" si="66">C35</f>
        <v>0.79597111952901534</v>
      </c>
      <c r="D103" s="3">
        <f t="shared" ref="D103:AB103" si="67">D$94*D35</f>
        <v>0</v>
      </c>
      <c r="E103" s="3">
        <f t="shared" si="67"/>
        <v>8.8287895299567012</v>
      </c>
      <c r="F103" s="3">
        <f t="shared" si="67"/>
        <v>10.526260105050694</v>
      </c>
      <c r="G103" s="3">
        <f t="shared" si="67"/>
        <v>12.059046792674087</v>
      </c>
      <c r="H103" s="3">
        <f t="shared" si="67"/>
        <v>12.74815943557617</v>
      </c>
      <c r="I103" s="3">
        <f t="shared" si="67"/>
        <v>12.876892089313206</v>
      </c>
      <c r="J103" s="3">
        <f t="shared" si="67"/>
        <v>12.997946276592668</v>
      </c>
      <c r="K103" s="3">
        <f t="shared" si="67"/>
        <v>13.101451045646099</v>
      </c>
      <c r="L103" s="3">
        <f t="shared" si="67"/>
        <v>13.161391667569927</v>
      </c>
      <c r="M103" s="3">
        <f t="shared" si="67"/>
        <v>13.112890652600591</v>
      </c>
      <c r="N103" s="3">
        <f t="shared" si="67"/>
        <v>12.807911798530542</v>
      </c>
      <c r="O103" s="3">
        <f t="shared" si="67"/>
        <v>11.963217284522086</v>
      </c>
      <c r="P103" s="3">
        <f t="shared" si="67"/>
        <v>10.223368492915737</v>
      </c>
      <c r="Q103" s="3">
        <f t="shared" si="67"/>
        <v>7.5705441281845127</v>
      </c>
      <c r="R103" s="3">
        <f t="shared" si="67"/>
        <v>4.7298053566419256</v>
      </c>
      <c r="S103" s="3">
        <f t="shared" si="67"/>
        <v>2.5658915203080945</v>
      </c>
      <c r="T103" s="3">
        <f t="shared" si="67"/>
        <v>1.2808691246626569</v>
      </c>
      <c r="U103" s="3">
        <f t="shared" si="67"/>
        <v>0.61750544103882321</v>
      </c>
      <c r="V103" s="3">
        <f t="shared" si="67"/>
        <v>0.29566694680178851</v>
      </c>
      <c r="W103" s="3">
        <f t="shared" si="67"/>
        <v>0.14251240633132956</v>
      </c>
      <c r="X103" s="3">
        <f t="shared" si="67"/>
        <v>6.9554285066953214E-2</v>
      </c>
      <c r="Y103" s="3">
        <f t="shared" si="67"/>
        <v>3.4449508639095482E-2</v>
      </c>
      <c r="Z103" s="3">
        <f t="shared" si="67"/>
        <v>1.7325814815090244E-2</v>
      </c>
      <c r="AA103" s="3">
        <f t="shared" si="67"/>
        <v>8.8473302370010026E-3</v>
      </c>
      <c r="AB103" s="16">
        <f t="shared" si="67"/>
        <v>4.5852785004188538E-3</v>
      </c>
    </row>
    <row r="104" spans="1:28" x14ac:dyDescent="0.25">
      <c r="B104" s="36">
        <v>0.55000000000000004</v>
      </c>
      <c r="C104" s="33">
        <f t="shared" si="66"/>
        <v>0.78869069957284543</v>
      </c>
      <c r="D104" s="3">
        <f t="shared" ref="D104:AB104" si="68">D$94*D36</f>
        <v>0</v>
      </c>
      <c r="E104" s="3">
        <f t="shared" si="68"/>
        <v>8.8382525146064594</v>
      </c>
      <c r="F104" s="3">
        <f t="shared" si="68"/>
        <v>10.535322179500001</v>
      </c>
      <c r="G104" s="3">
        <f t="shared" si="68"/>
        <v>12.07969618873272</v>
      </c>
      <c r="H104" s="3">
        <f t="shared" si="68"/>
        <v>12.778832730530938</v>
      </c>
      <c r="I104" s="3">
        <f t="shared" si="68"/>
        <v>12.907536222747007</v>
      </c>
      <c r="J104" s="3">
        <f t="shared" si="68"/>
        <v>13.023605881726359</v>
      </c>
      <c r="K104" s="3">
        <f t="shared" si="68"/>
        <v>13.108706777609511</v>
      </c>
      <c r="L104" s="3">
        <f t="shared" si="68"/>
        <v>13.116186491713895</v>
      </c>
      <c r="M104" s="3">
        <f t="shared" si="68"/>
        <v>12.935640106295333</v>
      </c>
      <c r="N104" s="3">
        <f t="shared" si="68"/>
        <v>12.338503957868433</v>
      </c>
      <c r="O104" s="3">
        <f t="shared" si="68"/>
        <v>10.972898185842871</v>
      </c>
      <c r="P104" s="3">
        <f t="shared" si="68"/>
        <v>8.6271553069229636</v>
      </c>
      <c r="Q104" s="3">
        <f t="shared" si="68"/>
        <v>5.7498736519852116</v>
      </c>
      <c r="R104" s="3">
        <f t="shared" si="68"/>
        <v>3.2751014548556254</v>
      </c>
      <c r="S104" s="3">
        <f t="shared" si="68"/>
        <v>1.6794768954886214</v>
      </c>
      <c r="T104" s="3">
        <f t="shared" si="68"/>
        <v>0.81877828371503425</v>
      </c>
      <c r="U104" s="3">
        <f t="shared" si="68"/>
        <v>0.39309008306503707</v>
      </c>
      <c r="V104" s="3">
        <f t="shared" si="68"/>
        <v>0.18921935764788528</v>
      </c>
      <c r="W104" s="3">
        <f t="shared" si="68"/>
        <v>9.2067217931682627E-2</v>
      </c>
      <c r="X104" s="3">
        <f t="shared" si="68"/>
        <v>4.5429201121389873E-2</v>
      </c>
      <c r="Y104" s="3">
        <f t="shared" si="68"/>
        <v>2.2757561710373703E-2</v>
      </c>
      <c r="Z104" s="3">
        <f t="shared" si="68"/>
        <v>1.1575098367992078E-2</v>
      </c>
      <c r="AA104" s="3">
        <f t="shared" si="68"/>
        <v>5.9758315073602138E-3</v>
      </c>
      <c r="AB104" s="16">
        <f t="shared" si="68"/>
        <v>3.1299652604210621E-3</v>
      </c>
    </row>
    <row r="105" spans="1:28" x14ac:dyDescent="0.25">
      <c r="B105" s="36">
        <v>0.6</v>
      </c>
      <c r="C105" s="33">
        <f t="shared" si="66"/>
        <v>0.78141027961667564</v>
      </c>
      <c r="D105" s="3">
        <f t="shared" ref="D105:AB105" si="69">D$94*D37</f>
        <v>0</v>
      </c>
      <c r="E105" s="3">
        <f t="shared" si="69"/>
        <v>8.7767623896456648</v>
      </c>
      <c r="F105" s="3">
        <f t="shared" si="69"/>
        <v>10.460745202348388</v>
      </c>
      <c r="G105" s="3">
        <f t="shared" si="69"/>
        <v>12.004249406975484</v>
      </c>
      <c r="H105" s="3">
        <f t="shared" si="69"/>
        <v>12.705885834902794</v>
      </c>
      <c r="I105" s="3">
        <f t="shared" si="69"/>
        <v>12.830779487586071</v>
      </c>
      <c r="J105" s="3">
        <f t="shared" si="69"/>
        <v>12.933829486688012</v>
      </c>
      <c r="K105" s="3">
        <f t="shared" si="69"/>
        <v>12.982037161019802</v>
      </c>
      <c r="L105" s="3">
        <f t="shared" si="69"/>
        <v>12.89505044351654</v>
      </c>
      <c r="M105" s="3">
        <f t="shared" si="69"/>
        <v>12.496548487970065</v>
      </c>
      <c r="N105" s="3">
        <f t="shared" si="69"/>
        <v>11.474708344263604</v>
      </c>
      <c r="O105" s="3">
        <f t="shared" si="69"/>
        <v>9.5134465139027178</v>
      </c>
      <c r="P105" s="3">
        <f t="shared" si="69"/>
        <v>6.7684184920414321</v>
      </c>
      <c r="Q105" s="3">
        <f t="shared" si="69"/>
        <v>4.0782278251706039</v>
      </c>
      <c r="R105" s="3">
        <f t="shared" si="69"/>
        <v>2.1651811553202349</v>
      </c>
      <c r="S105" s="3">
        <f t="shared" si="69"/>
        <v>1.0727828367377372</v>
      </c>
      <c r="T105" s="3">
        <f t="shared" si="69"/>
        <v>0.51774815358581572</v>
      </c>
      <c r="U105" s="3">
        <f t="shared" si="69"/>
        <v>0.24919310276347831</v>
      </c>
      <c r="V105" s="3">
        <f t="shared" si="69"/>
        <v>0.12094060074455915</v>
      </c>
      <c r="W105" s="3">
        <f t="shared" si="69"/>
        <v>5.9465674883725769E-2</v>
      </c>
      <c r="X105" s="3">
        <f t="shared" si="69"/>
        <v>2.967350217677699E-2</v>
      </c>
      <c r="Y105" s="3">
        <f t="shared" si="69"/>
        <v>1.5033233590083846E-2</v>
      </c>
      <c r="Z105" s="3">
        <f t="shared" si="69"/>
        <v>7.7310467454811561E-3</v>
      </c>
      <c r="AA105" s="3">
        <f t="shared" si="69"/>
        <v>4.034059117415321E-3</v>
      </c>
      <c r="AB105" s="16">
        <f t="shared" si="69"/>
        <v>2.1347173582701626E-3</v>
      </c>
    </row>
    <row r="106" spans="1:28" x14ac:dyDescent="0.25">
      <c r="B106" s="36">
        <v>0.65</v>
      </c>
      <c r="C106" s="33">
        <f t="shared" si="66"/>
        <v>0.77412985966050574</v>
      </c>
      <c r="D106" s="3">
        <f t="shared" ref="D106:AB106" si="70">D$94*D38</f>
        <v>0</v>
      </c>
      <c r="E106" s="3">
        <f t="shared" si="70"/>
        <v>8.6630360467353693</v>
      </c>
      <c r="F106" s="3">
        <f t="shared" si="70"/>
        <v>10.324650842960372</v>
      </c>
      <c r="G106" s="3">
        <f t="shared" si="70"/>
        <v>11.857692316665217</v>
      </c>
      <c r="H106" s="3">
        <f t="shared" si="70"/>
        <v>12.554234715808089</v>
      </c>
      <c r="I106" s="3">
        <f t="shared" si="70"/>
        <v>12.669646416929982</v>
      </c>
      <c r="J106" s="3">
        <f t="shared" si="70"/>
        <v>12.746646841604887</v>
      </c>
      <c r="K106" s="3">
        <f t="shared" si="70"/>
        <v>12.727798452316282</v>
      </c>
      <c r="L106" s="3">
        <f t="shared" si="70"/>
        <v>12.481421896632606</v>
      </c>
      <c r="M106" s="3">
        <f t="shared" si="70"/>
        <v>11.750613894261805</v>
      </c>
      <c r="N106" s="3">
        <f t="shared" si="70"/>
        <v>10.190944787777685</v>
      </c>
      <c r="O106" s="3">
        <f t="shared" si="70"/>
        <v>7.7184112729290622</v>
      </c>
      <c r="P106" s="3">
        <f t="shared" si="70"/>
        <v>4.946382706976328</v>
      </c>
      <c r="Q106" s="3">
        <f t="shared" si="70"/>
        <v>2.7411849123513381</v>
      </c>
      <c r="R106" s="3">
        <f t="shared" si="70"/>
        <v>1.388685910194974</v>
      </c>
      <c r="S106" s="3">
        <f t="shared" si="70"/>
        <v>0.67598128099641819</v>
      </c>
      <c r="T106" s="3">
        <f t="shared" si="70"/>
        <v>0.32582964319201058</v>
      </c>
      <c r="U106" s="3">
        <f t="shared" si="70"/>
        <v>0.15784667910129455</v>
      </c>
      <c r="V106" s="3">
        <f t="shared" si="70"/>
        <v>7.7361665895637963E-2</v>
      </c>
      <c r="W106" s="3">
        <f t="shared" si="70"/>
        <v>3.8458264884570596E-2</v>
      </c>
      <c r="X106" s="3">
        <f t="shared" si="70"/>
        <v>1.9407530222272977E-2</v>
      </c>
      <c r="Y106" s="3">
        <f t="shared" si="70"/>
        <v>9.9417795403041066E-3</v>
      </c>
      <c r="Z106" s="3">
        <f t="shared" si="70"/>
        <v>5.1679632034023143E-3</v>
      </c>
      <c r="AA106" s="3">
        <f t="shared" si="70"/>
        <v>2.7247399318356662E-3</v>
      </c>
      <c r="AB106" s="16">
        <f t="shared" si="70"/>
        <v>1.4563000382366591E-3</v>
      </c>
    </row>
    <row r="107" spans="1:28" x14ac:dyDescent="0.25">
      <c r="B107" s="36">
        <v>0.7</v>
      </c>
      <c r="C107" s="33">
        <f t="shared" si="66"/>
        <v>0.76684943970433594</v>
      </c>
      <c r="D107" s="3">
        <f t="shared" ref="D107:AB107" si="71">D$94*D39</f>
        <v>0</v>
      </c>
      <c r="E107" s="3">
        <f t="shared" si="71"/>
        <v>8.5120067366166978</v>
      </c>
      <c r="F107" s="3">
        <f t="shared" si="71"/>
        <v>10.144657890369304</v>
      </c>
      <c r="G107" s="3">
        <f t="shared" si="71"/>
        <v>11.659996316821887</v>
      </c>
      <c r="H107" s="3">
        <f t="shared" si="71"/>
        <v>12.342587985521796</v>
      </c>
      <c r="I107" s="3">
        <f t="shared" si="71"/>
        <v>12.439389109528312</v>
      </c>
      <c r="J107" s="3">
        <f t="shared" si="71"/>
        <v>12.468908105208525</v>
      </c>
      <c r="K107" s="3">
        <f t="shared" si="71"/>
        <v>12.335079650467806</v>
      </c>
      <c r="L107" s="3">
        <f t="shared" si="71"/>
        <v>11.836616486967712</v>
      </c>
      <c r="M107" s="3">
        <f t="shared" si="71"/>
        <v>10.650748131600366</v>
      </c>
      <c r="N107" s="3">
        <f t="shared" si="71"/>
        <v>8.5398228921057218</v>
      </c>
      <c r="O107" s="3">
        <f t="shared" si="71"/>
        <v>5.8355603666959563</v>
      </c>
      <c r="P107" s="3">
        <f t="shared" si="71"/>
        <v>3.4020875398864723</v>
      </c>
      <c r="Q107" s="3">
        <f t="shared" si="71"/>
        <v>1.7745702186481889</v>
      </c>
      <c r="R107" s="3">
        <f t="shared" si="71"/>
        <v>0.87492321099276438</v>
      </c>
      <c r="S107" s="3">
        <f t="shared" si="71"/>
        <v>0.42323221135281219</v>
      </c>
      <c r="T107" s="3">
        <f t="shared" si="71"/>
        <v>0.20485827512787561</v>
      </c>
      <c r="U107" s="3">
        <f t="shared" si="71"/>
        <v>0.10012052607417118</v>
      </c>
      <c r="V107" s="3">
        <f t="shared" si="71"/>
        <v>4.9593132378577341E-2</v>
      </c>
      <c r="W107" s="3">
        <f t="shared" si="71"/>
        <v>2.4929997044654286E-2</v>
      </c>
      <c r="X107" s="3">
        <f t="shared" si="71"/>
        <v>1.2721099991199277E-2</v>
      </c>
      <c r="Y107" s="3">
        <f t="shared" si="71"/>
        <v>6.5875206924630213E-3</v>
      </c>
      <c r="Z107" s="3">
        <f t="shared" si="71"/>
        <v>3.4603638570881632E-3</v>
      </c>
      <c r="AA107" s="3">
        <f t="shared" si="71"/>
        <v>1.8428942203187419E-3</v>
      </c>
      <c r="AB107" s="16">
        <f t="shared" si="71"/>
        <v>9.9455234657713516E-4</v>
      </c>
    </row>
    <row r="108" spans="1:28" x14ac:dyDescent="0.25">
      <c r="B108" s="36">
        <v>0.75</v>
      </c>
      <c r="C108" s="33">
        <f t="shared" si="66"/>
        <v>0.75956901974816604</v>
      </c>
      <c r="D108" s="3">
        <f t="shared" ref="D108:AB108" si="72">D$94*D40</f>
        <v>0</v>
      </c>
      <c r="E108" s="3">
        <f t="shared" si="72"/>
        <v>8.3353362757054512</v>
      </c>
      <c r="F108" s="3">
        <f t="shared" si="72"/>
        <v>9.9345090575733241</v>
      </c>
      <c r="G108" s="3">
        <f t="shared" si="72"/>
        <v>11.426791053734636</v>
      </c>
      <c r="H108" s="3">
        <f t="shared" si="72"/>
        <v>12.083350759305553</v>
      </c>
      <c r="I108" s="3">
        <f t="shared" si="72"/>
        <v>12.146435638991422</v>
      </c>
      <c r="J108" s="3">
        <f t="shared" si="72"/>
        <v>12.09369747592808</v>
      </c>
      <c r="K108" s="3">
        <f t="shared" si="72"/>
        <v>11.772901850344596</v>
      </c>
      <c r="L108" s="3">
        <f t="shared" si="72"/>
        <v>10.907900491687355</v>
      </c>
      <c r="M108" s="3">
        <f t="shared" si="72"/>
        <v>9.191392091495052</v>
      </c>
      <c r="N108" s="3">
        <f t="shared" si="72"/>
        <v>6.6921823751903284</v>
      </c>
      <c r="O108" s="3">
        <f t="shared" si="72"/>
        <v>4.1309131317654311</v>
      </c>
      <c r="P108" s="3">
        <f t="shared" si="72"/>
        <v>2.2355719870264528</v>
      </c>
      <c r="Q108" s="3">
        <f t="shared" si="72"/>
        <v>1.1221432649415759</v>
      </c>
      <c r="R108" s="3">
        <f t="shared" si="72"/>
        <v>0.54625484691188964</v>
      </c>
      <c r="S108" s="3">
        <f t="shared" si="72"/>
        <v>0.26452200836741896</v>
      </c>
      <c r="T108" s="3">
        <f t="shared" si="72"/>
        <v>0.12899141930898447</v>
      </c>
      <c r="U108" s="3">
        <f t="shared" si="72"/>
        <v>6.3679252549324966E-2</v>
      </c>
      <c r="V108" s="3">
        <f t="shared" si="72"/>
        <v>3.1890117614129403E-2</v>
      </c>
      <c r="W108" s="3">
        <f t="shared" si="72"/>
        <v>1.6209673747555896E-2</v>
      </c>
      <c r="X108" s="3">
        <f t="shared" si="72"/>
        <v>8.3619447089899948E-3</v>
      </c>
      <c r="Y108" s="3">
        <f t="shared" si="72"/>
        <v>4.3761185126380796E-3</v>
      </c>
      <c r="Z108" s="3">
        <f t="shared" si="72"/>
        <v>2.3222352910925274E-3</v>
      </c>
      <c r="AA108" s="3">
        <f t="shared" si="72"/>
        <v>1.2489103396340969E-3</v>
      </c>
      <c r="AB108" s="16">
        <f t="shared" si="72"/>
        <v>6.8035805575364795E-4</v>
      </c>
    </row>
    <row r="109" spans="1:28" ht="15.75" thickBot="1" x14ac:dyDescent="0.3">
      <c r="B109" s="37">
        <v>0.8</v>
      </c>
      <c r="C109" s="38">
        <f t="shared" si="66"/>
        <v>0.75228859979199625</v>
      </c>
      <c r="D109" s="17">
        <f t="shared" ref="D109:AB109" si="73">D$94*D41</f>
        <v>0</v>
      </c>
      <c r="E109" s="17">
        <f t="shared" si="73"/>
        <v>8.1419780884523067</v>
      </c>
      <c r="F109" s="17">
        <f t="shared" si="73"/>
        <v>9.7047473447967914</v>
      </c>
      <c r="G109" s="17">
        <f t="shared" si="73"/>
        <v>11.17009327584984</v>
      </c>
      <c r="H109" s="17">
        <f t="shared" si="73"/>
        <v>11.782108372445945</v>
      </c>
      <c r="I109" s="17">
        <f t="shared" si="73"/>
        <v>11.786557018037684</v>
      </c>
      <c r="J109" s="17">
        <f t="shared" si="73"/>
        <v>11.597317462130757</v>
      </c>
      <c r="K109" s="17">
        <f t="shared" si="73"/>
        <v>10.991932859205365</v>
      </c>
      <c r="L109" s="17">
        <f t="shared" si="73"/>
        <v>9.6560123618297418</v>
      </c>
      <c r="M109" s="17">
        <f t="shared" si="73"/>
        <v>7.4627508239867</v>
      </c>
      <c r="N109" s="17">
        <f t="shared" si="73"/>
        <v>4.8979644783838481</v>
      </c>
      <c r="O109" s="17">
        <f t="shared" si="73"/>
        <v>2.7714435460787468</v>
      </c>
      <c r="P109" s="17">
        <f t="shared" si="73"/>
        <v>1.4249400013243936</v>
      </c>
      <c r="Q109" s="17">
        <f t="shared" si="73"/>
        <v>0.70047056141895891</v>
      </c>
      <c r="R109" s="17">
        <f t="shared" si="73"/>
        <v>0.33992912945658038</v>
      </c>
      <c r="S109" s="17">
        <f t="shared" si="73"/>
        <v>0.16552141989600891</v>
      </c>
      <c r="T109" s="17">
        <f t="shared" si="73"/>
        <v>8.1465744084673788E-2</v>
      </c>
      <c r="U109" s="17">
        <f t="shared" si="73"/>
        <v>4.0648717579786761E-2</v>
      </c>
      <c r="V109" s="17">
        <f t="shared" si="73"/>
        <v>2.0582421651764698E-2</v>
      </c>
      <c r="W109" s="17">
        <f t="shared" si="73"/>
        <v>1.0577005943025752E-2</v>
      </c>
      <c r="X109" s="17">
        <f t="shared" si="73"/>
        <v>5.5146270684709713E-3</v>
      </c>
      <c r="Y109" s="17">
        <f t="shared" si="73"/>
        <v>2.9158029727158934E-3</v>
      </c>
      <c r="Z109" s="17">
        <f t="shared" si="73"/>
        <v>1.5626666758126234E-3</v>
      </c>
      <c r="AA109" s="17">
        <f t="shared" si="73"/>
        <v>8.4842701085937374E-4</v>
      </c>
      <c r="AB109" s="18">
        <f t="shared" si="73"/>
        <v>4.6642479689537456E-4</v>
      </c>
    </row>
    <row r="138" spans="13:13" x14ac:dyDescent="0.25">
      <c r="M138" t="s">
        <v>3</v>
      </c>
    </row>
  </sheetData>
  <mergeCells count="3">
    <mergeCell ref="E75:V75"/>
    <mergeCell ref="D25:AB25"/>
    <mergeCell ref="D93:AB93"/>
  </mergeCells>
  <pageMargins left="0.7" right="0.7" top="0.75" bottom="0.75" header="0.3" footer="0.3"/>
  <pageSetup orientation="portrait" horizontalDpi="300" verticalDpi="300" r:id="rId1"/>
  <drawing r:id="rId2"/>
  <legacyDrawing r:id="rId3"/>
  <oleObjects>
    <mc:AlternateContent xmlns:mc="http://schemas.openxmlformats.org/markup-compatibility/2006">
      <mc:Choice Requires="x14">
        <oleObject progId="Equation.Lambda" shapeId="4097" r:id="rId4">
          <objectPr defaultSize="0" autoPict="0" r:id="rId5">
            <anchor moveWithCells="1">
              <from>
                <xdr:col>13</xdr:col>
                <xdr:colOff>361950</xdr:colOff>
                <xdr:row>16</xdr:row>
                <xdr:rowOff>0</xdr:rowOff>
              </from>
              <to>
                <xdr:col>19</xdr:col>
                <xdr:colOff>247650</xdr:colOff>
                <xdr:row>20</xdr:row>
                <xdr:rowOff>76200</xdr:rowOff>
              </to>
            </anchor>
          </objectPr>
        </oleObject>
      </mc:Choice>
      <mc:Fallback>
        <oleObject progId="Equation.Lambda" shapeId="4097" r:id="rId4"/>
      </mc:Fallback>
    </mc:AlternateContent>
    <mc:AlternateContent xmlns:mc="http://schemas.openxmlformats.org/markup-compatibility/2006">
      <mc:Choice Requires="x14">
        <oleObject progId="Equation.Lambda" shapeId="4098" r:id="rId6">
          <objectPr defaultSize="0" r:id="rId7">
            <anchor moveWithCells="1">
              <from>
                <xdr:col>19</xdr:col>
                <xdr:colOff>0</xdr:colOff>
                <xdr:row>110</xdr:row>
                <xdr:rowOff>0</xdr:rowOff>
              </from>
              <to>
                <xdr:col>19</xdr:col>
                <xdr:colOff>342900</xdr:colOff>
                <xdr:row>111</xdr:row>
                <xdr:rowOff>0</xdr:rowOff>
              </to>
            </anchor>
          </objectPr>
        </oleObject>
      </mc:Choice>
      <mc:Fallback>
        <oleObject progId="Equation.Lambda" shapeId="4098"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G20"/>
  <sheetViews>
    <sheetView workbookViewId="0">
      <selection activeCell="A15" sqref="A15"/>
    </sheetView>
  </sheetViews>
  <sheetFormatPr defaultRowHeight="15" x14ac:dyDescent="0.25"/>
  <cols>
    <col min="2" max="2" width="20.140625" customWidth="1"/>
  </cols>
  <sheetData>
    <row r="5" spans="1:7" ht="18" x14ac:dyDescent="0.35">
      <c r="A5" s="3" t="s">
        <v>42</v>
      </c>
      <c r="B5" s="3" t="s">
        <v>38</v>
      </c>
      <c r="C5" s="19" t="s">
        <v>39</v>
      </c>
      <c r="D5" s="11" t="s">
        <v>45</v>
      </c>
      <c r="E5" s="11" t="s">
        <v>40</v>
      </c>
      <c r="F5" s="12" t="s">
        <v>44</v>
      </c>
      <c r="G5" s="11" t="s">
        <v>31</v>
      </c>
    </row>
    <row r="6" spans="1:7" x14ac:dyDescent="0.25">
      <c r="A6" s="3"/>
      <c r="B6" s="3" t="s">
        <v>30</v>
      </c>
      <c r="C6" s="3">
        <v>28</v>
      </c>
      <c r="D6" s="3">
        <v>0.105</v>
      </c>
      <c r="E6" s="3">
        <v>0.8</v>
      </c>
      <c r="F6" s="3"/>
      <c r="G6" s="3">
        <v>0.87</v>
      </c>
    </row>
    <row r="7" spans="1:7" x14ac:dyDescent="0.25">
      <c r="A7" s="3" t="s">
        <v>41</v>
      </c>
      <c r="B7" s="3" t="s">
        <v>32</v>
      </c>
      <c r="C7" s="3">
        <v>15</v>
      </c>
      <c r="D7" s="3">
        <v>0.13750000000000001</v>
      </c>
      <c r="E7" s="3">
        <v>0.65</v>
      </c>
      <c r="F7" s="3"/>
      <c r="G7" s="3"/>
    </row>
    <row r="8" spans="1:7" x14ac:dyDescent="0.25">
      <c r="A8" s="3" t="s">
        <v>41</v>
      </c>
      <c r="B8" s="3" t="s">
        <v>33</v>
      </c>
      <c r="C8" s="3">
        <v>24</v>
      </c>
      <c r="D8" s="3">
        <v>0.13</v>
      </c>
      <c r="E8" s="3">
        <v>0.73</v>
      </c>
      <c r="F8" s="3"/>
      <c r="G8" s="3"/>
    </row>
    <row r="9" spans="1:7" x14ac:dyDescent="0.25">
      <c r="A9" s="3" t="s">
        <v>41</v>
      </c>
      <c r="B9" s="3" t="s">
        <v>35</v>
      </c>
      <c r="C9" s="3">
        <v>37.5</v>
      </c>
      <c r="D9" s="3">
        <v>0.107</v>
      </c>
      <c r="E9" s="3">
        <v>0.85</v>
      </c>
      <c r="F9" s="3"/>
      <c r="G9" s="3"/>
    </row>
    <row r="10" spans="1:7" x14ac:dyDescent="0.25">
      <c r="A10" s="3" t="s">
        <v>41</v>
      </c>
      <c r="B10" s="3" t="s">
        <v>34</v>
      </c>
      <c r="C10" s="3">
        <v>25</v>
      </c>
      <c r="D10" s="3">
        <v>0.13</v>
      </c>
      <c r="E10" s="3">
        <v>0.82</v>
      </c>
      <c r="F10" s="3"/>
      <c r="G10" s="3"/>
    </row>
    <row r="11" spans="1:7" x14ac:dyDescent="0.25">
      <c r="A11" s="3" t="s">
        <v>41</v>
      </c>
      <c r="B11" s="3" t="s">
        <v>36</v>
      </c>
      <c r="C11" s="3">
        <v>31.5</v>
      </c>
      <c r="D11" s="3">
        <v>0.127</v>
      </c>
      <c r="E11" s="3">
        <v>0.82</v>
      </c>
      <c r="F11" s="3"/>
      <c r="G11" s="3">
        <v>0.93</v>
      </c>
    </row>
    <row r="12" spans="1:7" x14ac:dyDescent="0.25">
      <c r="A12" s="3" t="s">
        <v>41</v>
      </c>
      <c r="B12" s="3" t="s">
        <v>37</v>
      </c>
      <c r="C12" s="3">
        <v>35</v>
      </c>
      <c r="D12" s="3">
        <v>0.10299999999999999</v>
      </c>
      <c r="E12" s="3">
        <v>0.8</v>
      </c>
      <c r="F12" s="3"/>
      <c r="G12" s="3"/>
    </row>
    <row r="13" spans="1:7" x14ac:dyDescent="0.25">
      <c r="A13" s="3"/>
      <c r="B13" s="3" t="s">
        <v>43</v>
      </c>
      <c r="C13" s="3">
        <v>31.6</v>
      </c>
      <c r="D13" s="3"/>
      <c r="E13" s="3">
        <v>0.84</v>
      </c>
      <c r="F13" s="3">
        <v>9.49</v>
      </c>
      <c r="G13" s="3"/>
    </row>
    <row r="14" spans="1:7" x14ac:dyDescent="0.25">
      <c r="A14" s="3" t="s">
        <v>49</v>
      </c>
      <c r="B14" s="3" t="s">
        <v>46</v>
      </c>
      <c r="C14" s="3">
        <v>30</v>
      </c>
      <c r="D14" s="3">
        <v>12.8</v>
      </c>
      <c r="E14" s="3"/>
      <c r="F14" s="3"/>
      <c r="G14" s="3"/>
    </row>
    <row r="15" spans="1:7" x14ac:dyDescent="0.25">
      <c r="A15" s="3" t="s">
        <v>48</v>
      </c>
      <c r="B15" s="3" t="s">
        <v>47</v>
      </c>
      <c r="C15" s="3">
        <v>32.200000000000003</v>
      </c>
      <c r="D15" s="3">
        <v>0.94</v>
      </c>
      <c r="E15" s="3"/>
      <c r="F15" s="3"/>
      <c r="G15" s="3"/>
    </row>
    <row r="16" spans="1:7" x14ac:dyDescent="0.25">
      <c r="A16" s="3"/>
      <c r="B16" s="3"/>
      <c r="C16" s="3"/>
      <c r="D16" s="3"/>
      <c r="E16" s="3"/>
      <c r="F16" s="3"/>
      <c r="G16" s="3"/>
    </row>
    <row r="17" spans="1:7" x14ac:dyDescent="0.25">
      <c r="A17" s="3"/>
      <c r="B17" s="3"/>
      <c r="C17" s="3"/>
      <c r="D17" s="3"/>
      <c r="E17" s="3"/>
      <c r="F17" s="3"/>
      <c r="G17" s="3"/>
    </row>
    <row r="18" spans="1:7" x14ac:dyDescent="0.25">
      <c r="A18" s="3"/>
      <c r="B18" s="3"/>
      <c r="C18" s="3"/>
      <c r="D18" s="3"/>
      <c r="E18" s="3"/>
      <c r="F18" s="3"/>
      <c r="G18" s="3"/>
    </row>
    <row r="19" spans="1:7" x14ac:dyDescent="0.25">
      <c r="A19" s="3"/>
      <c r="B19" s="3"/>
      <c r="C19" s="3"/>
      <c r="D19" s="3"/>
      <c r="E19" s="3"/>
      <c r="F19" s="3"/>
      <c r="G19" s="3"/>
    </row>
    <row r="20" spans="1:7" x14ac:dyDescent="0.25">
      <c r="A20" s="3"/>
      <c r="B20" s="3"/>
      <c r="C20" s="3"/>
      <c r="D20" s="3"/>
      <c r="E20" s="3"/>
      <c r="F20" s="3"/>
      <c r="G20" s="3"/>
    </row>
  </sheetData>
  <pageMargins left="0.7" right="0.7" top="0.75" bottom="0.75" header="0.3" footer="0.3"/>
  <pageSetup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G42"/>
  <sheetViews>
    <sheetView topLeftCell="A45" workbookViewId="0">
      <selection activeCell="C90" sqref="C90"/>
    </sheetView>
  </sheetViews>
  <sheetFormatPr defaultRowHeight="15" x14ac:dyDescent="0.25"/>
  <cols>
    <col min="1" max="1" width="22.5703125" customWidth="1"/>
    <col min="2" max="2" width="14.42578125" customWidth="1"/>
  </cols>
  <sheetData>
    <row r="5" spans="1:2" x14ac:dyDescent="0.25">
      <c r="A5" s="3" t="s">
        <v>7</v>
      </c>
      <c r="B5" s="9">
        <v>1.7500000000000002E-2</v>
      </c>
    </row>
    <row r="6" spans="1:2" x14ac:dyDescent="0.25">
      <c r="A6" s="3" t="s">
        <v>6</v>
      </c>
      <c r="B6" s="9">
        <v>10</v>
      </c>
    </row>
    <row r="7" spans="1:2" x14ac:dyDescent="0.25">
      <c r="A7" s="3" t="s">
        <v>1</v>
      </c>
      <c r="B7" s="9">
        <v>0.75</v>
      </c>
    </row>
    <row r="8" spans="1:2" ht="18" x14ac:dyDescent="0.35">
      <c r="A8" s="7" t="s">
        <v>17</v>
      </c>
      <c r="B8" s="10">
        <v>6.0000000000000001E-3</v>
      </c>
    </row>
    <row r="9" spans="1:2" ht="18" x14ac:dyDescent="0.35">
      <c r="A9" s="7" t="s">
        <v>18</v>
      </c>
      <c r="B9" s="10">
        <v>8.0000000000000002E-3</v>
      </c>
    </row>
    <row r="10" spans="1:2" ht="18" x14ac:dyDescent="0.35">
      <c r="A10" s="7" t="s">
        <v>19</v>
      </c>
      <c r="B10" s="10">
        <v>1.6E-2</v>
      </c>
    </row>
    <row r="11" spans="1:2" ht="18" x14ac:dyDescent="0.35">
      <c r="A11" s="7" t="s">
        <v>20</v>
      </c>
      <c r="B11" s="10">
        <v>8.1000000000000003E-2</v>
      </c>
    </row>
    <row r="12" spans="1:2" ht="18" x14ac:dyDescent="0.35">
      <c r="A12" s="7" t="s">
        <v>21</v>
      </c>
      <c r="B12" s="10"/>
    </row>
    <row r="13" spans="1:2" ht="18" x14ac:dyDescent="0.35">
      <c r="A13" s="7" t="s">
        <v>22</v>
      </c>
      <c r="B13" s="10"/>
    </row>
    <row r="14" spans="1:2" ht="18" x14ac:dyDescent="0.35">
      <c r="A14" s="7" t="s">
        <v>23</v>
      </c>
      <c r="B14" s="10"/>
    </row>
    <row r="15" spans="1:2" ht="18" x14ac:dyDescent="0.35">
      <c r="A15" s="7" t="s">
        <v>24</v>
      </c>
      <c r="B15" s="10"/>
    </row>
    <row r="19" spans="2:33" ht="18" x14ac:dyDescent="0.35">
      <c r="B19" s="3"/>
      <c r="C19" s="50" t="s">
        <v>13</v>
      </c>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row>
    <row r="20" spans="2:33" x14ac:dyDescent="0.25">
      <c r="B20" s="3" t="s">
        <v>4</v>
      </c>
      <c r="C20" s="3">
        <v>0</v>
      </c>
      <c r="D20" s="3">
        <v>0.1</v>
      </c>
      <c r="E20" s="3">
        <v>0.2</v>
      </c>
      <c r="F20" s="3">
        <v>0.3</v>
      </c>
      <c r="G20" s="3">
        <v>0.4</v>
      </c>
      <c r="H20" s="3">
        <v>0.5</v>
      </c>
      <c r="I20" s="3">
        <v>0.6</v>
      </c>
      <c r="J20" s="3">
        <v>0.7</v>
      </c>
      <c r="K20" s="3">
        <v>0.8</v>
      </c>
      <c r="L20" s="3">
        <v>0.9</v>
      </c>
      <c r="M20" s="3">
        <v>1</v>
      </c>
      <c r="N20" s="3">
        <v>1.1000000000000001</v>
      </c>
      <c r="O20" s="3">
        <v>1.2</v>
      </c>
      <c r="P20" s="3">
        <v>1.3</v>
      </c>
      <c r="Q20" s="3">
        <v>1.4</v>
      </c>
      <c r="R20" s="3">
        <v>1.5</v>
      </c>
      <c r="S20" s="3">
        <v>1.6</v>
      </c>
      <c r="T20" s="3">
        <v>1.7</v>
      </c>
      <c r="U20" s="3">
        <v>1.8</v>
      </c>
      <c r="V20" s="3">
        <v>1.9</v>
      </c>
      <c r="W20" s="3">
        <v>2</v>
      </c>
      <c r="X20" s="3">
        <v>2.1</v>
      </c>
      <c r="Y20" s="3">
        <v>2.2000000000000002</v>
      </c>
      <c r="Z20" s="3">
        <v>2.2999999999999998</v>
      </c>
      <c r="AA20" s="3">
        <v>2.4</v>
      </c>
      <c r="AB20" s="3">
        <v>2.5</v>
      </c>
      <c r="AC20" s="3">
        <v>2.6</v>
      </c>
      <c r="AD20" s="3">
        <v>2.7</v>
      </c>
      <c r="AE20" s="3">
        <v>2.8</v>
      </c>
      <c r="AF20" s="3">
        <v>2.9</v>
      </c>
      <c r="AG20" s="3">
        <v>3</v>
      </c>
    </row>
    <row r="21" spans="2:33" x14ac:dyDescent="0.25">
      <c r="B21" s="3" t="s">
        <v>5</v>
      </c>
      <c r="C21" s="3">
        <f>C20^2</f>
        <v>0</v>
      </c>
      <c r="D21" s="3">
        <f t="shared" ref="D21:AG21" si="0">D20^2</f>
        <v>1.0000000000000002E-2</v>
      </c>
      <c r="E21" s="3">
        <f t="shared" si="0"/>
        <v>4.0000000000000008E-2</v>
      </c>
      <c r="F21" s="3">
        <f t="shared" si="0"/>
        <v>0.09</v>
      </c>
      <c r="G21" s="3">
        <f t="shared" si="0"/>
        <v>0.16000000000000003</v>
      </c>
      <c r="H21" s="3">
        <f t="shared" si="0"/>
        <v>0.25</v>
      </c>
      <c r="I21" s="3">
        <f t="shared" si="0"/>
        <v>0.36</v>
      </c>
      <c r="J21" s="3">
        <f t="shared" si="0"/>
        <v>0.48999999999999994</v>
      </c>
      <c r="K21" s="3">
        <f t="shared" si="0"/>
        <v>0.64000000000000012</v>
      </c>
      <c r="L21" s="3">
        <f t="shared" si="0"/>
        <v>0.81</v>
      </c>
      <c r="M21" s="3">
        <f t="shared" si="0"/>
        <v>1</v>
      </c>
      <c r="N21" s="3">
        <f t="shared" si="0"/>
        <v>1.2100000000000002</v>
      </c>
      <c r="O21" s="3">
        <f t="shared" si="0"/>
        <v>1.44</v>
      </c>
      <c r="P21" s="3">
        <f t="shared" si="0"/>
        <v>1.6900000000000002</v>
      </c>
      <c r="Q21" s="3">
        <f t="shared" si="0"/>
        <v>1.9599999999999997</v>
      </c>
      <c r="R21" s="3">
        <f t="shared" si="0"/>
        <v>2.25</v>
      </c>
      <c r="S21" s="3">
        <f t="shared" si="0"/>
        <v>2.5600000000000005</v>
      </c>
      <c r="T21" s="3">
        <f t="shared" si="0"/>
        <v>2.8899999999999997</v>
      </c>
      <c r="U21" s="3">
        <f t="shared" si="0"/>
        <v>3.24</v>
      </c>
      <c r="V21" s="3">
        <f t="shared" si="0"/>
        <v>3.61</v>
      </c>
      <c r="W21" s="3">
        <f t="shared" si="0"/>
        <v>4</v>
      </c>
      <c r="X21" s="3">
        <f t="shared" si="0"/>
        <v>4.41</v>
      </c>
      <c r="Y21" s="3">
        <f t="shared" si="0"/>
        <v>4.8400000000000007</v>
      </c>
      <c r="Z21" s="3">
        <f t="shared" si="0"/>
        <v>5.2899999999999991</v>
      </c>
      <c r="AA21" s="3">
        <f t="shared" si="0"/>
        <v>5.76</v>
      </c>
      <c r="AB21" s="3">
        <f t="shared" si="0"/>
        <v>6.25</v>
      </c>
      <c r="AC21" s="3">
        <f t="shared" si="0"/>
        <v>6.7600000000000007</v>
      </c>
      <c r="AD21" s="3">
        <f t="shared" si="0"/>
        <v>7.2900000000000009</v>
      </c>
      <c r="AE21" s="3">
        <f t="shared" si="0"/>
        <v>7.839999999999999</v>
      </c>
      <c r="AF21" s="3">
        <f t="shared" si="0"/>
        <v>8.41</v>
      </c>
      <c r="AG21" s="3">
        <f t="shared" si="0"/>
        <v>9</v>
      </c>
    </row>
    <row r="22" spans="2:33" x14ac:dyDescent="0.25">
      <c r="B22" s="3" t="s">
        <v>8</v>
      </c>
      <c r="C22" s="3">
        <f t="shared" ref="C22:AG22" si="1">CD0+C21/(PI()*AR*e)</f>
        <v>1.4999999999999999E-2</v>
      </c>
      <c r="D22" s="3">
        <f t="shared" si="1"/>
        <v>1.5532647065233919E-2</v>
      </c>
      <c r="E22" s="3">
        <f t="shared" si="1"/>
        <v>1.7130588260935681E-2</v>
      </c>
      <c r="F22" s="3">
        <f t="shared" si="1"/>
        <v>1.9793823587105283E-2</v>
      </c>
      <c r="G22" s="3">
        <f t="shared" si="1"/>
        <v>2.3522353043742724E-2</v>
      </c>
      <c r="H22" s="3">
        <f t="shared" si="1"/>
        <v>2.8316176630848004E-2</v>
      </c>
      <c r="I22" s="3">
        <f t="shared" si="1"/>
        <v>3.4175294348421127E-2</v>
      </c>
      <c r="J22" s="3">
        <f t="shared" si="1"/>
        <v>4.1099706196462082E-2</v>
      </c>
      <c r="K22" s="3">
        <f t="shared" si="1"/>
        <v>4.9089412174970898E-2</v>
      </c>
      <c r="L22" s="3">
        <f t="shared" si="1"/>
        <v>5.8144412283947539E-2</v>
      </c>
      <c r="M22" s="3">
        <f t="shared" si="1"/>
        <v>6.8264706523392019E-2</v>
      </c>
      <c r="N22" s="3">
        <f t="shared" si="1"/>
        <v>7.9450294893304352E-2</v>
      </c>
      <c r="O22" s="3">
        <f t="shared" si="1"/>
        <v>9.170117739368451E-2</v>
      </c>
      <c r="P22" s="3">
        <f t="shared" si="1"/>
        <v>0.10501735402453252</v>
      </c>
      <c r="Q22" s="3">
        <f t="shared" si="1"/>
        <v>0.11939882478584835</v>
      </c>
      <c r="R22" s="3">
        <f t="shared" si="1"/>
        <v>0.13484558967763205</v>
      </c>
      <c r="S22" s="3">
        <f t="shared" si="1"/>
        <v>0.15135764869988361</v>
      </c>
      <c r="T22" s="3">
        <f t="shared" si="1"/>
        <v>0.16893500185260291</v>
      </c>
      <c r="U22" s="3">
        <f t="shared" si="1"/>
        <v>0.18757764913579017</v>
      </c>
      <c r="V22" s="3">
        <f t="shared" si="1"/>
        <v>0.20728559054944518</v>
      </c>
      <c r="W22" s="3">
        <f t="shared" si="1"/>
        <v>0.22805882609356809</v>
      </c>
      <c r="X22" s="3">
        <f t="shared" si="1"/>
        <v>0.2498973557681588</v>
      </c>
      <c r="Y22" s="3">
        <f t="shared" si="1"/>
        <v>0.27280117957321742</v>
      </c>
      <c r="Z22" s="3">
        <f t="shared" si="1"/>
        <v>0.29677029750874379</v>
      </c>
      <c r="AA22" s="3">
        <f t="shared" si="1"/>
        <v>0.32180470957473806</v>
      </c>
      <c r="AB22" s="3">
        <f t="shared" si="1"/>
        <v>0.34790441577120013</v>
      </c>
      <c r="AC22" s="3">
        <f t="shared" si="1"/>
        <v>0.3750694160981301</v>
      </c>
      <c r="AD22" s="3">
        <f t="shared" si="1"/>
        <v>0.40329971055552788</v>
      </c>
      <c r="AE22" s="3">
        <f t="shared" si="1"/>
        <v>0.4325952991433934</v>
      </c>
      <c r="AF22" s="3">
        <f t="shared" si="1"/>
        <v>0.46295618186172693</v>
      </c>
      <c r="AG22" s="3">
        <f t="shared" si="1"/>
        <v>0.49438235871052821</v>
      </c>
    </row>
    <row r="23" spans="2:33" x14ac:dyDescent="0.25">
      <c r="B23" s="7" t="s">
        <v>10</v>
      </c>
      <c r="C23" s="3">
        <f t="shared" ref="C23" si="2">C22+CDslats</f>
        <v>2.0999999999999998E-2</v>
      </c>
      <c r="D23" s="3">
        <f t="shared" ref="D23" si="3">D22+CDslats</f>
        <v>2.1532647065233917E-2</v>
      </c>
      <c r="E23" s="3">
        <f t="shared" ref="E23" si="4">E22+CDslats</f>
        <v>2.3130588260935683E-2</v>
      </c>
      <c r="F23" s="3">
        <f t="shared" ref="F23" si="5">F22+CDslats</f>
        <v>2.5793823587105282E-2</v>
      </c>
      <c r="G23" s="3">
        <f t="shared" ref="G23" si="6">G22+CDslats</f>
        <v>2.9522353043742726E-2</v>
      </c>
      <c r="H23" s="3">
        <f t="shared" ref="H23" si="7">H22+CDslats</f>
        <v>3.4316176630848003E-2</v>
      </c>
      <c r="I23" s="3">
        <f t="shared" ref="I23" si="8">I22+CDslats</f>
        <v>4.0175294348421126E-2</v>
      </c>
      <c r="J23" s="3">
        <f t="shared" ref="J23:AG23" si="9">J22+CDslats</f>
        <v>4.7099706196462081E-2</v>
      </c>
      <c r="K23" s="3">
        <f t="shared" si="9"/>
        <v>5.5089412174970896E-2</v>
      </c>
      <c r="L23" s="3">
        <f t="shared" si="9"/>
        <v>6.4144412283947544E-2</v>
      </c>
      <c r="M23" s="3">
        <f t="shared" si="9"/>
        <v>7.4264706523392024E-2</v>
      </c>
      <c r="N23" s="3">
        <f t="shared" si="9"/>
        <v>8.5450294893304357E-2</v>
      </c>
      <c r="O23" s="3">
        <f t="shared" si="9"/>
        <v>9.7701177393684516E-2</v>
      </c>
      <c r="P23" s="3">
        <f t="shared" si="9"/>
        <v>0.11101735402453253</v>
      </c>
      <c r="Q23" s="3">
        <f t="shared" si="9"/>
        <v>0.12539882478584835</v>
      </c>
      <c r="R23" s="3">
        <f t="shared" si="9"/>
        <v>0.14084558967763205</v>
      </c>
      <c r="S23" s="3">
        <f t="shared" si="9"/>
        <v>0.15735764869988361</v>
      </c>
      <c r="T23" s="3">
        <f t="shared" si="9"/>
        <v>0.17493500185260291</v>
      </c>
      <c r="U23" s="3">
        <f t="shared" si="9"/>
        <v>0.19357764913579018</v>
      </c>
      <c r="V23" s="3">
        <f t="shared" si="9"/>
        <v>0.21328559054944518</v>
      </c>
      <c r="W23" s="3">
        <f t="shared" si="9"/>
        <v>0.2340588260935681</v>
      </c>
      <c r="X23" s="3">
        <f t="shared" si="9"/>
        <v>0.25589735576815881</v>
      </c>
      <c r="Y23" s="3">
        <f t="shared" si="9"/>
        <v>0.27880117957321743</v>
      </c>
      <c r="Z23" s="3">
        <f t="shared" si="9"/>
        <v>0.30277029750874379</v>
      </c>
      <c r="AA23" s="3">
        <f t="shared" si="9"/>
        <v>0.32780470957473806</v>
      </c>
      <c r="AB23" s="3">
        <f t="shared" si="9"/>
        <v>0.35390441577120013</v>
      </c>
      <c r="AC23" s="3">
        <f t="shared" si="9"/>
        <v>0.38106941609813011</v>
      </c>
      <c r="AD23" s="3">
        <f t="shared" si="9"/>
        <v>0.40929971055552788</v>
      </c>
      <c r="AE23" s="3">
        <f t="shared" si="9"/>
        <v>0.4385952991433934</v>
      </c>
      <c r="AF23" s="3">
        <f t="shared" si="9"/>
        <v>0.46895618186172694</v>
      </c>
      <c r="AG23" s="3">
        <f t="shared" si="9"/>
        <v>0.50038235871052816</v>
      </c>
    </row>
    <row r="24" spans="2:33" x14ac:dyDescent="0.25">
      <c r="B24" s="7" t="s">
        <v>9</v>
      </c>
      <c r="C24" s="3">
        <f t="shared" ref="C24:AG24" si="10">C23+CDflaps15</f>
        <v>2.8999999999999998E-2</v>
      </c>
      <c r="D24" s="3">
        <f t="shared" si="10"/>
        <v>2.9532647065233918E-2</v>
      </c>
      <c r="E24" s="3">
        <f t="shared" si="10"/>
        <v>3.1130588260935683E-2</v>
      </c>
      <c r="F24" s="3">
        <f t="shared" si="10"/>
        <v>3.3793823587105282E-2</v>
      </c>
      <c r="G24" s="3">
        <f t="shared" si="10"/>
        <v>3.7522353043742726E-2</v>
      </c>
      <c r="H24" s="3">
        <f t="shared" si="10"/>
        <v>4.2316176630848003E-2</v>
      </c>
      <c r="I24" s="3">
        <f t="shared" si="10"/>
        <v>4.8175294348421126E-2</v>
      </c>
      <c r="J24" s="3">
        <f t="shared" si="10"/>
        <v>5.5099706196462081E-2</v>
      </c>
      <c r="K24" s="3">
        <f t="shared" si="10"/>
        <v>6.3089412174970896E-2</v>
      </c>
      <c r="L24" s="3">
        <f t="shared" si="10"/>
        <v>7.2144412283947551E-2</v>
      </c>
      <c r="M24" s="3">
        <f t="shared" si="10"/>
        <v>8.2264706523392017E-2</v>
      </c>
      <c r="N24" s="3">
        <f t="shared" si="10"/>
        <v>9.3450294893304364E-2</v>
      </c>
      <c r="O24" s="3">
        <f t="shared" si="10"/>
        <v>0.10570117739368451</v>
      </c>
      <c r="P24" s="3">
        <f t="shared" si="10"/>
        <v>0.11901735402453253</v>
      </c>
      <c r="Q24" s="3">
        <f t="shared" si="10"/>
        <v>0.13339882478584836</v>
      </c>
      <c r="R24" s="3">
        <f t="shared" si="10"/>
        <v>0.14884558967763206</v>
      </c>
      <c r="S24" s="3">
        <f t="shared" si="10"/>
        <v>0.16535764869988362</v>
      </c>
      <c r="T24" s="3">
        <f t="shared" si="10"/>
        <v>0.18293500185260292</v>
      </c>
      <c r="U24" s="3">
        <f t="shared" si="10"/>
        <v>0.20157764913579018</v>
      </c>
      <c r="V24" s="3">
        <f t="shared" si="10"/>
        <v>0.22128559054944519</v>
      </c>
      <c r="W24" s="3">
        <f t="shared" si="10"/>
        <v>0.2420588260935681</v>
      </c>
      <c r="X24" s="3">
        <f t="shared" si="10"/>
        <v>0.26389735576815881</v>
      </c>
      <c r="Y24" s="3">
        <f t="shared" si="10"/>
        <v>0.28680117957321744</v>
      </c>
      <c r="Z24" s="3">
        <f t="shared" si="10"/>
        <v>0.3107702975087438</v>
      </c>
      <c r="AA24" s="3">
        <f t="shared" si="10"/>
        <v>0.33580470957473807</v>
      </c>
      <c r="AB24" s="3">
        <f t="shared" si="10"/>
        <v>0.36190441577120014</v>
      </c>
      <c r="AC24" s="3">
        <f t="shared" si="10"/>
        <v>0.38906941609813012</v>
      </c>
      <c r="AD24" s="3">
        <f t="shared" si="10"/>
        <v>0.41729971055552789</v>
      </c>
      <c r="AE24" s="3">
        <f t="shared" si="10"/>
        <v>0.44659529914339341</v>
      </c>
      <c r="AF24" s="3">
        <f t="shared" si="10"/>
        <v>0.47695618186172695</v>
      </c>
      <c r="AG24" s="3">
        <f t="shared" si="10"/>
        <v>0.50838235871052817</v>
      </c>
    </row>
    <row r="25" spans="2:33" x14ac:dyDescent="0.25">
      <c r="B25" s="7" t="s">
        <v>11</v>
      </c>
      <c r="C25" s="3"/>
      <c r="D25" s="3"/>
      <c r="E25" s="3"/>
      <c r="F25" s="3"/>
      <c r="G25" s="3"/>
      <c r="H25" s="3"/>
      <c r="I25" s="3"/>
      <c r="J25" s="3"/>
      <c r="K25" s="3"/>
      <c r="L25" s="3"/>
      <c r="M25" s="3"/>
      <c r="N25" s="3">
        <f t="shared" ref="N25:AG25" si="11">N23+CDflaps25</f>
        <v>0.10145029489330436</v>
      </c>
      <c r="O25" s="3">
        <f t="shared" si="11"/>
        <v>0.11370117739368452</v>
      </c>
      <c r="P25" s="3">
        <f t="shared" si="11"/>
        <v>0.12701735402453251</v>
      </c>
      <c r="Q25" s="3">
        <f t="shared" si="11"/>
        <v>0.14139882478584836</v>
      </c>
      <c r="R25" s="3">
        <f t="shared" si="11"/>
        <v>0.15684558967763207</v>
      </c>
      <c r="S25" s="3">
        <f t="shared" si="11"/>
        <v>0.17335764869988363</v>
      </c>
      <c r="T25" s="3">
        <f t="shared" si="11"/>
        <v>0.19093500185260293</v>
      </c>
      <c r="U25" s="3">
        <f t="shared" si="11"/>
        <v>0.20957764913579019</v>
      </c>
      <c r="V25" s="3">
        <f t="shared" si="11"/>
        <v>0.2292855905494452</v>
      </c>
      <c r="W25" s="3">
        <f t="shared" si="11"/>
        <v>0.25005882609356811</v>
      </c>
      <c r="X25" s="3">
        <f t="shared" si="11"/>
        <v>0.27189735576815882</v>
      </c>
      <c r="Y25" s="3">
        <f t="shared" si="11"/>
        <v>0.29480117957321744</v>
      </c>
      <c r="Z25" s="3">
        <f t="shared" si="11"/>
        <v>0.31877029750874381</v>
      </c>
      <c r="AA25" s="3">
        <f t="shared" si="11"/>
        <v>0.34380470957473808</v>
      </c>
      <c r="AB25" s="3">
        <f t="shared" si="11"/>
        <v>0.36990441577120015</v>
      </c>
      <c r="AC25" s="3">
        <f t="shared" si="11"/>
        <v>0.39706941609813012</v>
      </c>
      <c r="AD25" s="3">
        <f t="shared" si="11"/>
        <v>0.4252997105555279</v>
      </c>
      <c r="AE25" s="3">
        <f t="shared" si="11"/>
        <v>0.45459529914339342</v>
      </c>
      <c r="AF25" s="3">
        <f t="shared" si="11"/>
        <v>0.48495618186172695</v>
      </c>
      <c r="AG25" s="3">
        <f t="shared" si="11"/>
        <v>0.51638235871052818</v>
      </c>
    </row>
    <row r="26" spans="2:33" x14ac:dyDescent="0.25">
      <c r="B26" s="7" t="s">
        <v>12</v>
      </c>
      <c r="C26" s="3"/>
      <c r="D26" s="3"/>
      <c r="E26" s="3"/>
      <c r="F26" s="3"/>
      <c r="G26" s="3"/>
      <c r="H26" s="3"/>
      <c r="I26" s="3"/>
      <c r="J26" s="3"/>
      <c r="K26" s="3"/>
      <c r="L26" s="3"/>
      <c r="M26" s="3"/>
      <c r="N26" s="3"/>
      <c r="O26" s="3"/>
      <c r="P26" s="3">
        <f t="shared" ref="P26:AG26" si="12">P23+CDflaps50</f>
        <v>0.19201735402453252</v>
      </c>
      <c r="Q26" s="3">
        <f t="shared" si="12"/>
        <v>0.20639882478584837</v>
      </c>
      <c r="R26" s="3">
        <f t="shared" si="12"/>
        <v>0.22184558967763207</v>
      </c>
      <c r="S26" s="3">
        <f t="shared" si="12"/>
        <v>0.23835764869988363</v>
      </c>
      <c r="T26" s="3">
        <f t="shared" si="12"/>
        <v>0.25593500185260293</v>
      </c>
      <c r="U26" s="3">
        <f t="shared" si="12"/>
        <v>0.27457764913579019</v>
      </c>
      <c r="V26" s="3">
        <f t="shared" si="12"/>
        <v>0.2942855905494452</v>
      </c>
      <c r="W26" s="3">
        <f t="shared" si="12"/>
        <v>0.31505882609356811</v>
      </c>
      <c r="X26" s="3">
        <f t="shared" si="12"/>
        <v>0.33689735576815882</v>
      </c>
      <c r="Y26" s="3">
        <f t="shared" si="12"/>
        <v>0.35980117957321744</v>
      </c>
      <c r="Z26" s="3">
        <f t="shared" si="12"/>
        <v>0.38377029750874381</v>
      </c>
      <c r="AA26" s="3">
        <f t="shared" si="12"/>
        <v>0.40880470957473808</v>
      </c>
      <c r="AB26" s="3">
        <f t="shared" si="12"/>
        <v>0.43490441577120015</v>
      </c>
      <c r="AC26" s="3">
        <f t="shared" si="12"/>
        <v>0.46206941609813013</v>
      </c>
      <c r="AD26" s="3">
        <f t="shared" si="12"/>
        <v>0.4902997105555279</v>
      </c>
      <c r="AE26" s="3">
        <f t="shared" si="12"/>
        <v>0.51959529914339342</v>
      </c>
      <c r="AF26" s="3">
        <f t="shared" si="12"/>
        <v>0.5499561818617269</v>
      </c>
      <c r="AG26" s="3">
        <f t="shared" si="12"/>
        <v>0.58138235871052812</v>
      </c>
    </row>
    <row r="35" spans="2:33" ht="18" x14ac:dyDescent="0.35">
      <c r="B35" s="3"/>
      <c r="C35" s="50" t="s">
        <v>13</v>
      </c>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row>
    <row r="36" spans="2:33" x14ac:dyDescent="0.25">
      <c r="B36" s="3"/>
      <c r="C36" s="3">
        <v>0</v>
      </c>
      <c r="D36" s="3">
        <v>0.1</v>
      </c>
      <c r="E36" s="3">
        <v>0.2</v>
      </c>
      <c r="F36" s="3">
        <v>0.3</v>
      </c>
      <c r="G36" s="3">
        <v>0.4</v>
      </c>
      <c r="H36" s="3">
        <v>0.5</v>
      </c>
      <c r="I36" s="3">
        <v>0.6</v>
      </c>
      <c r="J36" s="3">
        <v>0.7</v>
      </c>
      <c r="K36" s="3">
        <v>0.8</v>
      </c>
      <c r="L36" s="3">
        <v>0.9</v>
      </c>
      <c r="M36" s="3">
        <v>1</v>
      </c>
      <c r="N36" s="3">
        <v>1.1000000000000001</v>
      </c>
      <c r="O36" s="3">
        <v>1.2</v>
      </c>
      <c r="P36" s="3">
        <v>1.3</v>
      </c>
      <c r="Q36" s="3">
        <v>1.4</v>
      </c>
      <c r="R36" s="3">
        <v>1.5</v>
      </c>
      <c r="S36" s="3">
        <v>1.6</v>
      </c>
      <c r="T36" s="3">
        <v>1.7</v>
      </c>
      <c r="U36" s="3">
        <v>1.8</v>
      </c>
      <c r="V36" s="3">
        <v>1.9</v>
      </c>
      <c r="W36" s="3">
        <v>2</v>
      </c>
      <c r="X36" s="3">
        <v>2.1</v>
      </c>
      <c r="Y36" s="3">
        <v>2.2000000000000002</v>
      </c>
      <c r="Z36" s="3">
        <v>2.2999999999999998</v>
      </c>
      <c r="AA36" s="3">
        <v>2.4</v>
      </c>
      <c r="AB36" s="3">
        <v>2.5</v>
      </c>
      <c r="AC36" s="3">
        <v>2.6</v>
      </c>
      <c r="AD36" s="3">
        <v>2.7</v>
      </c>
      <c r="AE36" s="3">
        <v>2.8</v>
      </c>
      <c r="AF36" s="3">
        <v>2.9</v>
      </c>
      <c r="AG36" s="3">
        <v>3</v>
      </c>
    </row>
    <row r="37" spans="2:33" x14ac:dyDescent="0.25">
      <c r="B37" s="3" t="s">
        <v>5</v>
      </c>
      <c r="C37" s="3">
        <f>C36^2</f>
        <v>0</v>
      </c>
      <c r="D37" s="3">
        <f t="shared" ref="D37" si="13">D36^2</f>
        <v>1.0000000000000002E-2</v>
      </c>
      <c r="E37" s="3">
        <f t="shared" ref="E37" si="14">E36^2</f>
        <v>4.0000000000000008E-2</v>
      </c>
      <c r="F37" s="3">
        <f t="shared" ref="F37" si="15">F36^2</f>
        <v>0.09</v>
      </c>
      <c r="G37" s="3">
        <f t="shared" ref="G37" si="16">G36^2</f>
        <v>0.16000000000000003</v>
      </c>
      <c r="H37" s="3">
        <f t="shared" ref="H37" si="17">H36^2</f>
        <v>0.25</v>
      </c>
      <c r="I37" s="3">
        <f t="shared" ref="I37" si="18">I36^2</f>
        <v>0.36</v>
      </c>
      <c r="J37" s="3">
        <f t="shared" ref="J37" si="19">J36^2</f>
        <v>0.48999999999999994</v>
      </c>
      <c r="K37" s="3">
        <f t="shared" ref="K37" si="20">K36^2</f>
        <v>0.64000000000000012</v>
      </c>
      <c r="L37" s="3">
        <f t="shared" ref="L37" si="21">L36^2</f>
        <v>0.81</v>
      </c>
      <c r="M37" s="3">
        <f t="shared" ref="M37" si="22">M36^2</f>
        <v>1</v>
      </c>
      <c r="N37" s="3">
        <f t="shared" ref="N37" si="23">N36^2</f>
        <v>1.2100000000000002</v>
      </c>
      <c r="O37" s="3">
        <f t="shared" ref="O37" si="24">O36^2</f>
        <v>1.44</v>
      </c>
      <c r="P37" s="3">
        <f t="shared" ref="P37" si="25">P36^2</f>
        <v>1.6900000000000002</v>
      </c>
      <c r="Q37" s="3">
        <f t="shared" ref="Q37" si="26">Q36^2</f>
        <v>1.9599999999999997</v>
      </c>
      <c r="R37" s="3">
        <f t="shared" ref="R37" si="27">R36^2</f>
        <v>2.25</v>
      </c>
      <c r="S37" s="3">
        <f t="shared" ref="S37" si="28">S36^2</f>
        <v>2.5600000000000005</v>
      </c>
      <c r="T37" s="3">
        <f t="shared" ref="T37" si="29">T36^2</f>
        <v>2.8899999999999997</v>
      </c>
      <c r="U37" s="3">
        <f t="shared" ref="U37" si="30">U36^2</f>
        <v>3.24</v>
      </c>
      <c r="V37" s="3">
        <f t="shared" ref="V37" si="31">V36^2</f>
        <v>3.61</v>
      </c>
      <c r="W37" s="3">
        <f t="shared" ref="W37" si="32">W36^2</f>
        <v>4</v>
      </c>
      <c r="X37" s="3">
        <f t="shared" ref="X37" si="33">X36^2</f>
        <v>4.41</v>
      </c>
      <c r="Y37" s="3">
        <f t="shared" ref="Y37" si="34">Y36^2</f>
        <v>4.8400000000000007</v>
      </c>
      <c r="Z37" s="3">
        <f t="shared" ref="Z37" si="35">Z36^2</f>
        <v>5.2899999999999991</v>
      </c>
      <c r="AA37" s="3">
        <f t="shared" ref="AA37" si="36">AA36^2</f>
        <v>5.76</v>
      </c>
      <c r="AB37" s="3">
        <f t="shared" ref="AB37" si="37">AB36^2</f>
        <v>6.25</v>
      </c>
      <c r="AC37" s="3">
        <f t="shared" ref="AC37" si="38">AC36^2</f>
        <v>6.7600000000000007</v>
      </c>
      <c r="AD37" s="3">
        <f t="shared" ref="AD37" si="39">AD36^2</f>
        <v>7.2900000000000009</v>
      </c>
      <c r="AE37" s="3">
        <f t="shared" ref="AE37" si="40">AE36^2</f>
        <v>7.839999999999999</v>
      </c>
      <c r="AF37" s="3">
        <f t="shared" ref="AF37" si="41">AF36^2</f>
        <v>8.41</v>
      </c>
      <c r="AG37" s="3">
        <f t="shared" ref="AG37" si="42">AG36^2</f>
        <v>9</v>
      </c>
    </row>
    <row r="38" spans="2:33" x14ac:dyDescent="0.25">
      <c r="B38" s="3" t="s">
        <v>8</v>
      </c>
      <c r="C38" s="3">
        <f t="shared" ref="C38:AG38" si="43">C36/(CD0+C37/(PI()*AR*e))</f>
        <v>0</v>
      </c>
      <c r="D38" s="3">
        <f t="shared" si="43"/>
        <v>6.4380526757622576</v>
      </c>
      <c r="E38" s="3">
        <f t="shared" si="43"/>
        <v>11.675022302420098</v>
      </c>
      <c r="F38" s="3">
        <f t="shared" si="43"/>
        <v>15.156242990638527</v>
      </c>
      <c r="G38" s="3">
        <f t="shared" si="43"/>
        <v>17.005101456310538</v>
      </c>
      <c r="H38" s="3">
        <f t="shared" si="43"/>
        <v>17.657751133509091</v>
      </c>
      <c r="I38" s="3">
        <f t="shared" si="43"/>
        <v>17.55654227533287</v>
      </c>
      <c r="J38" s="3">
        <f t="shared" si="43"/>
        <v>17.031751921872786</v>
      </c>
      <c r="K38" s="3">
        <f t="shared" si="43"/>
        <v>16.296793230045932</v>
      </c>
      <c r="L38" s="3">
        <f t="shared" si="43"/>
        <v>15.478701471860457</v>
      </c>
      <c r="M38" s="3">
        <f t="shared" si="43"/>
        <v>14.648858113194022</v>
      </c>
      <c r="N38" s="3">
        <f t="shared" si="43"/>
        <v>13.845134262587894</v>
      </c>
      <c r="O38" s="3">
        <f t="shared" si="43"/>
        <v>13.085982471612674</v>
      </c>
      <c r="P38" s="3">
        <f t="shared" si="43"/>
        <v>12.378906439561543</v>
      </c>
      <c r="Q38" s="3">
        <f t="shared" si="43"/>
        <v>11.725408541591724</v>
      </c>
      <c r="R38" s="3">
        <f t="shared" si="43"/>
        <v>11.123834332186672</v>
      </c>
      <c r="S38" s="3">
        <f t="shared" si="43"/>
        <v>10.570988739211503</v>
      </c>
      <c r="T38" s="3">
        <f t="shared" si="43"/>
        <v>10.06304188804676</v>
      </c>
      <c r="U38" s="3">
        <f t="shared" si="43"/>
        <v>9.5960260099909558</v>
      </c>
      <c r="V38" s="3">
        <f t="shared" si="43"/>
        <v>9.1660978216755531</v>
      </c>
      <c r="W38" s="3">
        <f t="shared" si="43"/>
        <v>8.7696671699057109</v>
      </c>
      <c r="X38" s="3">
        <f t="shared" si="43"/>
        <v>8.4034502627881587</v>
      </c>
      <c r="Y38" s="3">
        <f t="shared" si="43"/>
        <v>8.0644812586286481</v>
      </c>
      <c r="Z38" s="3">
        <f t="shared" si="43"/>
        <v>7.7501017430231025</v>
      </c>
      <c r="AA38" s="3">
        <f t="shared" si="43"/>
        <v>7.4579393296374619</v>
      </c>
      <c r="AB38" s="3">
        <f t="shared" si="43"/>
        <v>7.1858817728951419</v>
      </c>
      <c r="AC38" s="3">
        <f t="shared" si="43"/>
        <v>6.9320501443385014</v>
      </c>
      <c r="AD38" s="3">
        <f t="shared" si="43"/>
        <v>6.6947729674312617</v>
      </c>
      <c r="AE38" s="3">
        <f t="shared" si="43"/>
        <v>6.4725622436130017</v>
      </c>
      <c r="AF38" s="3">
        <f t="shared" si="43"/>
        <v>6.264091751271085</v>
      </c>
      <c r="AG38" s="3">
        <f t="shared" si="43"/>
        <v>6.0681776910987359</v>
      </c>
    </row>
    <row r="39" spans="2:33" x14ac:dyDescent="0.25">
      <c r="B39" s="7" t="s">
        <v>10</v>
      </c>
      <c r="C39" s="3">
        <f t="shared" ref="C39:AG39" si="44">C36/(C38+CDslats)</f>
        <v>0</v>
      </c>
      <c r="D39" s="3">
        <f t="shared" si="44"/>
        <v>1.5518184756019418E-2</v>
      </c>
      <c r="E39" s="3">
        <f t="shared" si="44"/>
        <v>1.7121789071369516E-2</v>
      </c>
      <c r="F39" s="3">
        <f t="shared" si="44"/>
        <v>1.9785990778885817E-2</v>
      </c>
      <c r="G39" s="3">
        <f t="shared" si="44"/>
        <v>2.3514056454681461E-2</v>
      </c>
      <c r="H39" s="3">
        <f t="shared" si="44"/>
        <v>2.8306558228816583E-2</v>
      </c>
      <c r="I39" s="3">
        <f t="shared" si="44"/>
        <v>3.4163618831125515E-2</v>
      </c>
      <c r="J39" s="3">
        <f t="shared" si="44"/>
        <v>4.1085232559428891E-2</v>
      </c>
      <c r="K39" s="3">
        <f t="shared" si="44"/>
        <v>4.9071345548663756E-2</v>
      </c>
      <c r="L39" s="3">
        <f t="shared" si="44"/>
        <v>5.8121882532609567E-2</v>
      </c>
      <c r="M39" s="3">
        <f t="shared" si="44"/>
        <v>6.8236757550022453E-2</v>
      </c>
      <c r="N39" s="3">
        <f t="shared" si="44"/>
        <v>7.9415878811536417E-2</v>
      </c>
      <c r="O39" s="3">
        <f t="shared" si="44"/>
        <v>9.1659151133295369E-2</v>
      </c>
      <c r="P39" s="3">
        <f t="shared" si="44"/>
        <v>0.10496647724744727</v>
      </c>
      <c r="Q39" s="3">
        <f t="shared" si="44"/>
        <v>0.11933775855103304</v>
      </c>
      <c r="R39" s="3">
        <f t="shared" si="44"/>
        <v>0.13477289555533717</v>
      </c>
      <c r="S39" s="3">
        <f t="shared" si="44"/>
        <v>0.15127178816674031</v>
      </c>
      <c r="T39" s="3">
        <f t="shared" si="44"/>
        <v>0.16883433586845212</v>
      </c>
      <c r="U39" s="3">
        <f t="shared" si="44"/>
        <v>0.18746043784166916</v>
      </c>
      <c r="V39" s="3">
        <f t="shared" si="44"/>
        <v>0.20714999304847243</v>
      </c>
      <c r="W39" s="3">
        <f t="shared" si="44"/>
        <v>0.22790290028985782</v>
      </c>
      <c r="X39" s="3">
        <f t="shared" si="44"/>
        <v>0.24971905824718485</v>
      </c>
      <c r="Y39" s="3">
        <f t="shared" si="44"/>
        <v>0.27259836551232242</v>
      </c>
      <c r="Z39" s="3">
        <f t="shared" si="44"/>
        <v>0.29654072060992931</v>
      </c>
      <c r="AA39" s="3">
        <f t="shared" si="44"/>
        <v>0.3215460220141651</v>
      </c>
      <c r="AB39" s="3">
        <f t="shared" si="44"/>
        <v>0.34761416816138896</v>
      </c>
      <c r="AC39" s="3">
        <f t="shared" si="44"/>
        <v>0.37474505745992892</v>
      </c>
      <c r="AD39" s="3">
        <f t="shared" si="44"/>
        <v>0.4029385882976787</v>
      </c>
      <c r="AE39" s="3">
        <f t="shared" si="44"/>
        <v>0.43219465904806675</v>
      </c>
      <c r="AF39" s="3">
        <f t="shared" si="44"/>
        <v>0.46251316807479032</v>
      </c>
      <c r="AG39" s="3">
        <f t="shared" si="44"/>
        <v>0.49389401373560093</v>
      </c>
    </row>
    <row r="40" spans="2:33" x14ac:dyDescent="0.25">
      <c r="B40" s="7" t="s">
        <v>9</v>
      </c>
      <c r="C40" s="3">
        <f t="shared" ref="C40:AG40" si="45">C36/(C39+CDflaps15)</f>
        <v>0</v>
      </c>
      <c r="D40" s="3">
        <f t="shared" si="45"/>
        <v>4.2520288465037792</v>
      </c>
      <c r="E40" s="3">
        <f t="shared" si="45"/>
        <v>7.9612164337425106</v>
      </c>
      <c r="F40" s="3">
        <f t="shared" si="45"/>
        <v>10.796807729021697</v>
      </c>
      <c r="G40" s="3">
        <f t="shared" si="45"/>
        <v>12.69274872865754</v>
      </c>
      <c r="H40" s="3">
        <f t="shared" si="45"/>
        <v>13.771616600197293</v>
      </c>
      <c r="I40" s="3">
        <f t="shared" si="45"/>
        <v>14.2302775860661</v>
      </c>
      <c r="J40" s="3">
        <f t="shared" si="45"/>
        <v>14.260908291561826</v>
      </c>
      <c r="K40" s="3">
        <f t="shared" si="45"/>
        <v>14.017542293931966</v>
      </c>
      <c r="L40" s="3">
        <f t="shared" si="45"/>
        <v>13.611227713550713</v>
      </c>
      <c r="M40" s="3">
        <f t="shared" si="45"/>
        <v>13.117032152683747</v>
      </c>
      <c r="N40" s="3">
        <f t="shared" si="45"/>
        <v>12.583526184888404</v>
      </c>
      <c r="O40" s="3">
        <f t="shared" si="45"/>
        <v>12.041041754359163</v>
      </c>
      <c r="P40" s="3">
        <f t="shared" si="45"/>
        <v>11.507838711765942</v>
      </c>
      <c r="Q40" s="3">
        <f t="shared" si="45"/>
        <v>10.99438230993302</v>
      </c>
      <c r="R40" s="3">
        <f t="shared" si="45"/>
        <v>10.506195830556766</v>
      </c>
      <c r="S40" s="3">
        <f t="shared" si="45"/>
        <v>10.045721332173237</v>
      </c>
      <c r="T40" s="3">
        <f t="shared" si="45"/>
        <v>9.6135175991196515</v>
      </c>
      <c r="U40" s="3">
        <f t="shared" si="45"/>
        <v>9.2090247002212937</v>
      </c>
      <c r="V40" s="3">
        <f t="shared" si="45"/>
        <v>8.8310483913050248</v>
      </c>
      <c r="W40" s="3">
        <f t="shared" si="45"/>
        <v>8.4780644813716428</v>
      </c>
      <c r="X40" s="3">
        <f t="shared" si="45"/>
        <v>8.1484078604145651</v>
      </c>
      <c r="Y40" s="3">
        <f t="shared" si="45"/>
        <v>7.8403877940742586</v>
      </c>
      <c r="Z40" s="3">
        <f t="shared" si="45"/>
        <v>7.5523562018031489</v>
      </c>
      <c r="AA40" s="3">
        <f t="shared" si="45"/>
        <v>7.2827460799901234</v>
      </c>
      <c r="AB40" s="3">
        <f t="shared" si="45"/>
        <v>7.0300911038657521</v>
      </c>
      <c r="AC40" s="3">
        <f t="shared" si="45"/>
        <v>6.7930335070942212</v>
      </c>
      <c r="AD40" s="3">
        <f t="shared" si="45"/>
        <v>6.5703248049417891</v>
      </c>
      <c r="AE40" s="3">
        <f t="shared" si="45"/>
        <v>6.3608222917903596</v>
      </c>
      <c r="AF40" s="3">
        <f t="shared" si="45"/>
        <v>6.1634831855312306</v>
      </c>
      <c r="AG40" s="3">
        <f t="shared" si="45"/>
        <v>5.9773576051863566</v>
      </c>
    </row>
    <row r="41" spans="2:33" x14ac:dyDescent="0.25">
      <c r="B41" s="7" t="s">
        <v>11</v>
      </c>
      <c r="C41" s="3">
        <f t="shared" ref="C41:AG41" si="46">C36/(C39+CDflaps25)</f>
        <v>0</v>
      </c>
      <c r="D41" s="3">
        <f t="shared" si="46"/>
        <v>3.1727715531238445</v>
      </c>
      <c r="E41" s="3">
        <f t="shared" si="46"/>
        <v>6.0383211658358169</v>
      </c>
      <c r="F41" s="3">
        <f t="shared" si="46"/>
        <v>8.3831687615871093</v>
      </c>
      <c r="G41" s="3">
        <f t="shared" si="46"/>
        <v>10.122979918772922</v>
      </c>
      <c r="H41" s="3">
        <f t="shared" si="46"/>
        <v>11.285011068063611</v>
      </c>
      <c r="I41" s="3">
        <f t="shared" si="46"/>
        <v>11.960859562781623</v>
      </c>
      <c r="J41" s="3">
        <f t="shared" si="46"/>
        <v>12.262365740058275</v>
      </c>
      <c r="K41" s="3">
        <f t="shared" si="46"/>
        <v>12.294197903157208</v>
      </c>
      <c r="L41" s="3">
        <f t="shared" si="46"/>
        <v>12.142163275521899</v>
      </c>
      <c r="M41" s="3">
        <f t="shared" si="46"/>
        <v>11.871302137978997</v>
      </c>
      <c r="N41" s="3">
        <f t="shared" si="46"/>
        <v>11.528479470096363</v>
      </c>
      <c r="O41" s="3">
        <f t="shared" si="46"/>
        <v>11.146288888292007</v>
      </c>
      <c r="P41" s="3">
        <f t="shared" si="46"/>
        <v>10.746779021602315</v>
      </c>
      <c r="Q41" s="3">
        <f t="shared" si="46"/>
        <v>10.344489335340139</v>
      </c>
      <c r="R41" s="3">
        <f t="shared" si="46"/>
        <v>9.9487377653330586</v>
      </c>
      <c r="S41" s="3">
        <f t="shared" si="46"/>
        <v>9.5652710928461158</v>
      </c>
      <c r="T41" s="3">
        <f t="shared" si="46"/>
        <v>9.197425316094419</v>
      </c>
      <c r="U41" s="3">
        <f t="shared" si="46"/>
        <v>8.8469287646020973</v>
      </c>
      <c r="V41" s="3">
        <f t="shared" si="46"/>
        <v>8.5144524274633682</v>
      </c>
      <c r="W41" s="3">
        <f t="shared" si="46"/>
        <v>8.1999844922843081</v>
      </c>
      <c r="X41" s="3">
        <f t="shared" si="46"/>
        <v>7.9030838580139688</v>
      </c>
      <c r="Y41" s="3">
        <f t="shared" si="46"/>
        <v>7.6230507961974778</v>
      </c>
      <c r="Z41" s="3">
        <f t="shared" si="46"/>
        <v>7.3590410731488198</v>
      </c>
      <c r="AA41" s="3">
        <f t="shared" si="46"/>
        <v>7.1101415613758405</v>
      </c>
      <c r="AB41" s="3">
        <f t="shared" si="46"/>
        <v>6.875419658813688</v>
      </c>
      <c r="AC41" s="3">
        <f t="shared" si="46"/>
        <v>6.653954926267061</v>
      </c>
      <c r="AD41" s="3">
        <f t="shared" si="46"/>
        <v>6.4448586867378825</v>
      </c>
      <c r="AE41" s="3">
        <f t="shared" si="46"/>
        <v>6.2472855119402775</v>
      </c>
      <c r="AF41" s="3">
        <f t="shared" si="46"/>
        <v>6.0604392804227647</v>
      </c>
      <c r="AG41" s="3">
        <f t="shared" si="46"/>
        <v>5.8835756435367994</v>
      </c>
    </row>
    <row r="42" spans="2:33" x14ac:dyDescent="0.25">
      <c r="B42" s="7" t="s">
        <v>12</v>
      </c>
      <c r="C42" s="3">
        <f t="shared" ref="C42:AG42" si="47">C36/(C39+CDflaps50)</f>
        <v>0</v>
      </c>
      <c r="D42" s="3">
        <f t="shared" si="47"/>
        <v>1.0360741890534098</v>
      </c>
      <c r="E42" s="3">
        <f t="shared" si="47"/>
        <v>2.0382832589255857</v>
      </c>
      <c r="F42" s="3">
        <f t="shared" si="47"/>
        <v>2.9766041657334039</v>
      </c>
      <c r="G42" s="3">
        <f t="shared" si="47"/>
        <v>3.8272363887573797</v>
      </c>
      <c r="H42" s="3">
        <f t="shared" si="47"/>
        <v>4.5742909492523438</v>
      </c>
      <c r="I42" s="3">
        <f t="shared" si="47"/>
        <v>5.20997869023057</v>
      </c>
      <c r="J42" s="3">
        <f t="shared" si="47"/>
        <v>5.7336991978882663</v>
      </c>
      <c r="K42" s="3">
        <f t="shared" si="47"/>
        <v>6.1504707022554408</v>
      </c>
      <c r="L42" s="3">
        <f t="shared" si="47"/>
        <v>6.4691476539576289</v>
      </c>
      <c r="M42" s="3">
        <f t="shared" si="47"/>
        <v>6.700762040242072</v>
      </c>
      <c r="N42" s="3">
        <f t="shared" si="47"/>
        <v>6.8571765348262579</v>
      </c>
      <c r="O42" s="3">
        <f t="shared" si="47"/>
        <v>6.9501094620439927</v>
      </c>
      <c r="P42" s="3">
        <f t="shared" si="47"/>
        <v>6.9905072099108381</v>
      </c>
      <c r="Q42" s="3">
        <f t="shared" si="47"/>
        <v>6.9881983812021682</v>
      </c>
      <c r="R42" s="3">
        <f t="shared" si="47"/>
        <v>6.9517535839681477</v>
      </c>
      <c r="S42" s="3">
        <f t="shared" si="47"/>
        <v>6.8884818626849871</v>
      </c>
      <c r="T42" s="3">
        <f t="shared" si="47"/>
        <v>6.8045090523310563</v>
      </c>
      <c r="U42" s="3">
        <f t="shared" si="47"/>
        <v>6.7048985484468</v>
      </c>
      <c r="V42" s="3">
        <f t="shared" si="47"/>
        <v>6.5937881167339913</v>
      </c>
      <c r="W42" s="3">
        <f t="shared" si="47"/>
        <v>6.4745264551524366</v>
      </c>
      <c r="X42" s="3">
        <f t="shared" si="47"/>
        <v>6.3498003747652962</v>
      </c>
      <c r="Y42" s="3">
        <f t="shared" si="47"/>
        <v>6.2217482165463602</v>
      </c>
      <c r="Z42" s="3">
        <f t="shared" si="47"/>
        <v>6.092058086566861</v>
      </c>
      <c r="AA42" s="3">
        <f t="shared" si="47"/>
        <v>5.9620512158869294</v>
      </c>
      <c r="AB42" s="3">
        <f t="shared" si="47"/>
        <v>5.832751658033521</v>
      </c>
      <c r="AC42" s="3">
        <f t="shared" si="47"/>
        <v>5.7049439317915223</v>
      </c>
      <c r="AD42" s="3">
        <f t="shared" si="47"/>
        <v>5.5792203087123626</v>
      </c>
      <c r="AE42" s="3">
        <f t="shared" si="47"/>
        <v>5.4560193693242374</v>
      </c>
      <c r="AF42" s="3">
        <f t="shared" si="47"/>
        <v>5.3356572946930783</v>
      </c>
      <c r="AG42" s="3">
        <f t="shared" si="47"/>
        <v>5.2183531717547647</v>
      </c>
    </row>
  </sheetData>
  <mergeCells count="2">
    <mergeCell ref="C35:AG35"/>
    <mergeCell ref="C19:AG19"/>
  </mergeCells>
  <pageMargins left="0.7" right="0.7" top="0.75" bottom="0.75" header="0.3" footer="0.3"/>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HS Drag Map </vt:lpstr>
      <vt:lpstr>Wing Characteristics</vt:lpstr>
      <vt:lpstr>LS Polars</vt:lpstr>
      <vt:lpstr>AR</vt:lpstr>
      <vt:lpstr>CD0</vt:lpstr>
      <vt:lpstr>CDflaps15</vt:lpstr>
      <vt:lpstr>CDflaps25</vt:lpstr>
      <vt:lpstr>CDflaps50</vt:lpstr>
      <vt:lpstr>CDslats</vt:lpstr>
      <vt:lpstr>e</vt:lpstr>
      <vt:lpstr>Ka</vt:lpstr>
      <vt:lpstr>lambda</vt:lpstr>
      <vt:lpstr>lambda1o4c</vt:lpstr>
      <vt:lpstr>lambdaco2</vt:lpstr>
      <vt:lpstr>MDDDiff</vt:lpstr>
      <vt:lpstr>toc</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Hays</dc:creator>
  <cp:lastModifiedBy>Tony Hays</cp:lastModifiedBy>
  <cp:lastPrinted>2016-11-05T05:54:48Z</cp:lastPrinted>
  <dcterms:created xsi:type="dcterms:W3CDTF">2011-10-20T00:52:43Z</dcterms:created>
  <dcterms:modified xsi:type="dcterms:W3CDTF">2016-11-17T06:31:33Z</dcterms:modified>
</cp:coreProperties>
</file>